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o0082\Desktop\foglio di calcolo\"/>
    </mc:Choice>
  </mc:AlternateContent>
  <bookViews>
    <workbookView xWindow="360" yWindow="15" windowWidth="11340" windowHeight="6540"/>
  </bookViews>
  <sheets>
    <sheet name="Istruzioni" sheetId="2" r:id="rId1"/>
    <sheet name="Calcolo" sheetId="1" r:id="rId2"/>
    <sheet name="Maggiorazioni" sheetId="3" r:id="rId3"/>
  </sheets>
  <definedNames>
    <definedName name="_xlnm.Print_Area" localSheetId="1">Calcolo!$A$1:$O$59</definedName>
    <definedName name="Query1">Maggiorazioni!$C$14:$E$121</definedName>
  </definedNames>
  <calcPr calcId="162913"/>
</workbook>
</file>

<file path=xl/calcChain.xml><?xml version="1.0" encoding="utf-8"?>
<calcChain xmlns="http://schemas.openxmlformats.org/spreadsheetml/2006/main">
  <c r="N54" i="1" l="1"/>
  <c r="M54" i="1"/>
  <c r="H54" i="1"/>
  <c r="I54" i="1" s="1"/>
  <c r="J54" i="1" s="1"/>
  <c r="K54" i="1" s="1"/>
  <c r="L54" i="1" s="1"/>
  <c r="B54" i="1"/>
  <c r="D53" i="1"/>
  <c r="C53" i="1"/>
  <c r="N51" i="1"/>
  <c r="M51" i="1"/>
  <c r="H51" i="1"/>
  <c r="I51" i="1" s="1"/>
  <c r="J51" i="1" s="1"/>
  <c r="K51" i="1" s="1"/>
  <c r="L51" i="1" s="1"/>
  <c r="B51" i="1"/>
  <c r="D50" i="1"/>
  <c r="C50" i="1"/>
  <c r="N48" i="1"/>
  <c r="M48" i="1"/>
  <c r="H48" i="1"/>
  <c r="I48" i="1" s="1"/>
  <c r="J48" i="1" s="1"/>
  <c r="K48" i="1" s="1"/>
  <c r="L48" i="1" s="1"/>
  <c r="B48" i="1"/>
  <c r="D47" i="1"/>
  <c r="C47" i="1"/>
  <c r="F121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C44" i="1" l="1"/>
  <c r="F15" i="3"/>
  <c r="D44" i="1"/>
  <c r="D6" i="1"/>
  <c r="K20" i="1" l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B35" i="1" l="1"/>
  <c r="N13" i="1"/>
  <c r="B34" i="1"/>
  <c r="D34" i="1" s="1"/>
  <c r="E34" i="1"/>
  <c r="N14" i="1"/>
  <c r="N15" i="1"/>
  <c r="N16" i="1"/>
  <c r="N17" i="1"/>
  <c r="N18" i="1"/>
  <c r="N19" i="1"/>
  <c r="N20" i="1"/>
  <c r="C34" i="1" l="1"/>
  <c r="N21" i="1"/>
  <c r="N24" i="1" s="1"/>
  <c r="N27" i="1" l="1"/>
  <c r="H35" i="1" l="1"/>
  <c r="B36" i="1" s="1"/>
  <c r="H45" i="1"/>
  <c r="I35" i="1" l="1"/>
  <c r="B37" i="1" s="1"/>
  <c r="I45" i="1"/>
  <c r="J45" i="1" s="1"/>
  <c r="K45" i="1" s="1"/>
  <c r="L45" i="1" s="1"/>
  <c r="M45" i="1" s="1"/>
  <c r="N45" i="1" s="1"/>
  <c r="B45" i="1"/>
  <c r="J35" i="1" l="1"/>
  <c r="K35" i="1" s="1"/>
  <c r="L35" i="1" s="1"/>
  <c r="M35" i="1" s="1"/>
  <c r="N35" i="1" s="1"/>
  <c r="B38" i="1"/>
  <c r="N37" i="1" s="1"/>
  <c r="M37" i="1" l="1"/>
</calcChain>
</file>

<file path=xl/sharedStrings.xml><?xml version="1.0" encoding="utf-8"?>
<sst xmlns="http://schemas.openxmlformats.org/spreadsheetml/2006/main" count="528" uniqueCount="369">
  <si>
    <t>oltre</t>
  </si>
  <si>
    <t>importo scaglione</t>
  </si>
  <si>
    <t>aliquota</t>
  </si>
  <si>
    <t>importo</t>
  </si>
  <si>
    <t xml:space="preserve">   </t>
  </si>
  <si>
    <t>importo fisso</t>
  </si>
  <si>
    <t>Questo foglio contiene solo le istruzioni; il successivo lo schema di calcolo vero e proprio.</t>
  </si>
  <si>
    <r>
      <t xml:space="preserve">Se non fosse visualizzata, si può premere </t>
    </r>
    <r>
      <rPr>
        <b/>
        <sz val="10"/>
        <rFont val="Arial"/>
        <family val="2"/>
      </rPr>
      <t>Ctrl-PagGiù</t>
    </r>
    <r>
      <rPr>
        <sz val="10"/>
        <rFont val="Arial"/>
      </rPr>
      <t xml:space="preserve"> per ottenere lo stesso effetto.</t>
    </r>
  </si>
  <si>
    <t>da Euro</t>
  </si>
  <si>
    <t>a Euro</t>
  </si>
  <si>
    <t>---------</t>
  </si>
  <si>
    <t>Si accede al foglio per i conteggi facendo click sull'etichetta "Calcolo" in basso nella finestra di Excel.</t>
  </si>
  <si>
    <t>INSERIMENTO DEI DATI NELLE CELLE DI INPUT</t>
  </si>
  <si>
    <t>COMPILAZIONE DEL FOGLIO DI CALCOLO</t>
  </si>
  <si>
    <t>PO</t>
  </si>
  <si>
    <t>Provincia</t>
  </si>
  <si>
    <t>senza 0,40%</t>
  </si>
  <si>
    <t>con 0,40%</t>
  </si>
  <si>
    <t>Calcolo degli importi dovuti ministeriali (per la sede e per l'unità locale) in base agli scaglioni di fatturato</t>
  </si>
  <si>
    <t>Diritto annuale dovuto alla CCIAA in cui l'impresa ha sede</t>
  </si>
  <si>
    <t>maggiorazione</t>
  </si>
  <si>
    <t>---------------------------------------------------------------------------------------------------------------------------------------------------------------------------------------</t>
  </si>
  <si>
    <t>Avvertenze</t>
  </si>
  <si>
    <t xml:space="preserve"> Denominazione impresa</t>
  </si>
  <si>
    <t>Tutte le altre celle sono protette e quindi non modificabili.</t>
  </si>
  <si>
    <t>L'esatta indicazione del fatturato è fondamentale per un calcolo corretto. Si vedano le istruzioni sul sito web</t>
  </si>
  <si>
    <r>
      <t xml:space="preserve">Indicare la sigla automobilistica della provincia in cui l'impresa ha sede legale. </t>
    </r>
    <r>
      <rPr>
        <b/>
        <sz val="10"/>
        <rFont val="Arial"/>
        <family val="2"/>
      </rPr>
      <t>Nel caso di trasferimento di sede fra province</t>
    </r>
  </si>
  <si>
    <t>numero unità locali</t>
  </si>
  <si>
    <t xml:space="preserve"> i campi indicati con * sono obbligatori</t>
  </si>
  <si>
    <t>maggiorazione    numero U.L.</t>
  </si>
  <si>
    <t>Inserire la sigla automobilistica e il numero delle unità locali di competenza della relativa CCIAA, sempre escludendo quelle</t>
  </si>
  <si>
    <t xml:space="preserve">         IMPORTO DA VERSARE (Euro)</t>
  </si>
  <si>
    <t>per ogni impresa.</t>
  </si>
  <si>
    <t>Questo campo - facoltativo - è utile per gli studi professionali, che possono così effettuare più calcoli e stampare un foglio</t>
  </si>
  <si>
    <t>QUALI IMPRESE DEVONO UTILIZZARE QUESTO FOGLIO DI CALCOLO:</t>
  </si>
  <si>
    <r>
      <t xml:space="preserve">capitali, cooperative e consorzi, ovvero tutte le imprese iscritte in sezione ordinaria </t>
    </r>
    <r>
      <rPr>
        <b/>
        <sz val="10"/>
        <rFont val="Arial"/>
        <family val="2"/>
      </rPr>
      <t>escluse le individuali.</t>
    </r>
  </si>
  <si>
    <t>Le imprese individuali iscritte in sezione ordinaria pagano in misura fissa e non più in base al fatturato.</t>
  </si>
  <si>
    <t>ministeriale base</t>
  </si>
  <si>
    <t>con riduzione</t>
  </si>
  <si>
    <t>con maggioraz.</t>
  </si>
  <si>
    <t>arrotond. cent.</t>
  </si>
  <si>
    <t>arrotond. euro</t>
  </si>
  <si>
    <t>nelle celle del foglio di calcolo.</t>
  </si>
  <si>
    <t xml:space="preserve"> Importo base ministeriale per la sede (pre-riduzione e senza maggiorazione)</t>
  </si>
  <si>
    <t xml:space="preserve"> Calcolato in base agli scaglioni di fatturato, tenuto conto del massimo di Euro 40.000,00:</t>
  </si>
  <si>
    <t xml:space="preserve"> Importo base ministeriale per l'unità locale (pre-riduzione e senza maggiorazione)</t>
  </si>
  <si>
    <t xml:space="preserve"> 20% di quello per la sede tenuto conto del massimo di Euro 200,00:</t>
  </si>
  <si>
    <t xml:space="preserve"> provincia della sede</t>
  </si>
  <si>
    <r>
      <t xml:space="preserve"> L'importo "senza 0,40%" deriva dall'arrotondamento </t>
    </r>
    <r>
      <rPr>
        <b/>
        <sz val="10"/>
        <rFont val="Arial"/>
        <family val="2"/>
      </rPr>
      <t>prima al centesimo e poi all'Euro</t>
    </r>
    <r>
      <rPr>
        <sz val="10"/>
        <rFont val="Arial"/>
      </rPr>
      <t xml:space="preserve"> (circ. Ag.Entrate n. 106/E del 2001).</t>
    </r>
  </si>
  <si>
    <r>
      <t xml:space="preserve"> Lo 0,40% in più è dovuto se si paga alla seconda delle scadenze previste </t>
    </r>
    <r>
      <rPr>
        <b/>
        <sz val="10"/>
        <rFont val="Arial"/>
        <family val="2"/>
      </rPr>
      <t>anche se compensando con altri tributi.</t>
    </r>
  </si>
  <si>
    <r>
      <t xml:space="preserve">Cella </t>
    </r>
    <r>
      <rPr>
        <b/>
        <i/>
        <sz val="12"/>
        <color rgb="FF414100"/>
        <rFont val="Arial"/>
        <family val="2"/>
      </rPr>
      <t>C4</t>
    </r>
    <r>
      <rPr>
        <b/>
        <i/>
        <sz val="10"/>
        <color rgb="FF414100"/>
        <rFont val="Arial"/>
        <family val="2"/>
      </rPr>
      <t>: Denominazione impresa</t>
    </r>
  </si>
  <si>
    <t>CALCOLO DIRITTO ANNUALE 2021 IN BASE AL FATTURATO</t>
  </si>
  <si>
    <t>CCIAA di Pistoia-Prato - versione 2021.1.0</t>
  </si>
  <si>
    <t xml:space="preserve"> * Fatturato 2020 (Euro)</t>
  </si>
  <si>
    <t>moltiplicatore</t>
  </si>
  <si>
    <t>Diritto annuale dovuto per eventuali unità locali di competenza di altre CCIAA (già iscritte al 31.12.2020)</t>
  </si>
  <si>
    <t>Maggiorazioni autorizzate per l'anno 2021</t>
  </si>
  <si>
    <t>Le Camere accorpate sono indicate dalle parentesi quadre.</t>
  </si>
  <si>
    <t>AO</t>
  </si>
  <si>
    <t>Aosta</t>
  </si>
  <si>
    <t>Valle d'Aosta</t>
  </si>
  <si>
    <t>TO</t>
  </si>
  <si>
    <t>Torino</t>
  </si>
  <si>
    <t>Piemonte</t>
  </si>
  <si>
    <t>CN</t>
  </si>
  <si>
    <t>Cuneo</t>
  </si>
  <si>
    <t>VC</t>
  </si>
  <si>
    <t>Vercelli</t>
  </si>
  <si>
    <t>CCIAA BI-VC-NO-VB</t>
  </si>
  <si>
    <t>VB</t>
  </si>
  <si>
    <t>Verbano Cusio Ossola</t>
  </si>
  <si>
    <t>BI</t>
  </si>
  <si>
    <t>Biella</t>
  </si>
  <si>
    <t>NO</t>
  </si>
  <si>
    <t>Novara</t>
  </si>
  <si>
    <t>AL</t>
  </si>
  <si>
    <t>Alessandria</t>
  </si>
  <si>
    <t>AT</t>
  </si>
  <si>
    <t>Asti</t>
  </si>
  <si>
    <t>VA</t>
  </si>
  <si>
    <t>Varese</t>
  </si>
  <si>
    <t>Lombardia</t>
  </si>
  <si>
    <t>CO</t>
  </si>
  <si>
    <t>Como</t>
  </si>
  <si>
    <t>LC</t>
  </si>
  <si>
    <t>Lecco</t>
  </si>
  <si>
    <t>SO</t>
  </si>
  <si>
    <t>Sondrio</t>
  </si>
  <si>
    <t>BG</t>
  </si>
  <si>
    <t>Bergamo</t>
  </si>
  <si>
    <t>BS</t>
  </si>
  <si>
    <t>Brescia</t>
  </si>
  <si>
    <t>MI</t>
  </si>
  <si>
    <t>Milano</t>
  </si>
  <si>
    <t>CCIAA MI-LO-MB</t>
  </si>
  <si>
    <t>LO</t>
  </si>
  <si>
    <t>Lodi</t>
  </si>
  <si>
    <t>MB</t>
  </si>
  <si>
    <t>Monza e Brianza</t>
  </si>
  <si>
    <t>MN</t>
  </si>
  <si>
    <t>Mantova</t>
  </si>
  <si>
    <t>CR</t>
  </si>
  <si>
    <t>Cremona</t>
  </si>
  <si>
    <t>PV</t>
  </si>
  <si>
    <t>Pavia</t>
  </si>
  <si>
    <t>BZ</t>
  </si>
  <si>
    <t>Bolzano</t>
  </si>
  <si>
    <t>Trentino - Alto Adige</t>
  </si>
  <si>
    <t>TN</t>
  </si>
  <si>
    <t>Trento</t>
  </si>
  <si>
    <t>TV</t>
  </si>
  <si>
    <t>Veneto</t>
  </si>
  <si>
    <t>BL</t>
  </si>
  <si>
    <t>Belluno</t>
  </si>
  <si>
    <t>VR</t>
  </si>
  <si>
    <t>Verona</t>
  </si>
  <si>
    <t>VI</t>
  </si>
  <si>
    <t>Vicenza</t>
  </si>
  <si>
    <t>PD</t>
  </si>
  <si>
    <t>Padova</t>
  </si>
  <si>
    <t>VE</t>
  </si>
  <si>
    <t>Venezia</t>
  </si>
  <si>
    <t>RO</t>
  </si>
  <si>
    <t>Rovigo</t>
  </si>
  <si>
    <t>UD</t>
  </si>
  <si>
    <t>Udine</t>
  </si>
  <si>
    <t>Friuli - Venezia Giulia</t>
  </si>
  <si>
    <t>PN</t>
  </si>
  <si>
    <t>Pordenone</t>
  </si>
  <si>
    <t>TS</t>
  </si>
  <si>
    <t>GO</t>
  </si>
  <si>
    <t>Gorizia</t>
  </si>
  <si>
    <t>GE</t>
  </si>
  <si>
    <t>Genova</t>
  </si>
  <si>
    <t>Liguria</t>
  </si>
  <si>
    <t>SV</t>
  </si>
  <si>
    <t>IM</t>
  </si>
  <si>
    <t>Imperia</t>
  </si>
  <si>
    <t>SP</t>
  </si>
  <si>
    <t>La Spezia</t>
  </si>
  <si>
    <t>PR</t>
  </si>
  <si>
    <t>Parma</t>
  </si>
  <si>
    <t>Emilia-Romagna</t>
  </si>
  <si>
    <t>PC</t>
  </si>
  <si>
    <t>Piacenza</t>
  </si>
  <si>
    <t>RE</t>
  </si>
  <si>
    <t>Reggio Emilia</t>
  </si>
  <si>
    <t>MO</t>
  </si>
  <si>
    <t>Modena</t>
  </si>
  <si>
    <t>BO</t>
  </si>
  <si>
    <t>Bologna</t>
  </si>
  <si>
    <t>RA</t>
  </si>
  <si>
    <t>Ravenna</t>
  </si>
  <si>
    <t>FE</t>
  </si>
  <si>
    <t>Ferrara</t>
  </si>
  <si>
    <t>FC</t>
  </si>
  <si>
    <t>FO</t>
  </si>
  <si>
    <t>Forlì</t>
  </si>
  <si>
    <t>RN</t>
  </si>
  <si>
    <t>Rimini</t>
  </si>
  <si>
    <t>LU</t>
  </si>
  <si>
    <t>Lucca</t>
  </si>
  <si>
    <t>Toscana</t>
  </si>
  <si>
    <t>PI</t>
  </si>
  <si>
    <t>Pisa</t>
  </si>
  <si>
    <t>MS</t>
  </si>
  <si>
    <t>Massa Carrara</t>
  </si>
  <si>
    <t>Prato</t>
  </si>
  <si>
    <t>PT</t>
  </si>
  <si>
    <t>Pistoia</t>
  </si>
  <si>
    <t>FI</t>
  </si>
  <si>
    <t>Firenze</t>
  </si>
  <si>
    <t>AR</t>
  </si>
  <si>
    <t>Arezzo</t>
  </si>
  <si>
    <t>SI</t>
  </si>
  <si>
    <t>Siena</t>
  </si>
  <si>
    <t>LI</t>
  </si>
  <si>
    <t>GR</t>
  </si>
  <si>
    <t>Grosseto</t>
  </si>
  <si>
    <t>PG</t>
  </si>
  <si>
    <t>Umbria</t>
  </si>
  <si>
    <t>TR</t>
  </si>
  <si>
    <t>Terni</t>
  </si>
  <si>
    <t>AN</t>
  </si>
  <si>
    <t>Marche</t>
  </si>
  <si>
    <t>PU</t>
  </si>
  <si>
    <t>Pesaro Urbino</t>
  </si>
  <si>
    <t>PS</t>
  </si>
  <si>
    <t>Pesaro</t>
  </si>
  <si>
    <t>MC</t>
  </si>
  <si>
    <t>Macerata</t>
  </si>
  <si>
    <t>FM</t>
  </si>
  <si>
    <t>Fermo</t>
  </si>
  <si>
    <t>AP</t>
  </si>
  <si>
    <t>Ascoli Piceno</t>
  </si>
  <si>
    <t>VT</t>
  </si>
  <si>
    <t>Viterbo</t>
  </si>
  <si>
    <t>Lazio</t>
  </si>
  <si>
    <t>RI</t>
  </si>
  <si>
    <t>Rieti</t>
  </si>
  <si>
    <t>RM</t>
  </si>
  <si>
    <t>Roma</t>
  </si>
  <si>
    <t>LT</t>
  </si>
  <si>
    <t>Latina</t>
  </si>
  <si>
    <t>FR</t>
  </si>
  <si>
    <t>Frosinone</t>
  </si>
  <si>
    <t>AQ</t>
  </si>
  <si>
    <t>Abruzzo</t>
  </si>
  <si>
    <t>TE</t>
  </si>
  <si>
    <t>Teramo</t>
  </si>
  <si>
    <t>CH</t>
  </si>
  <si>
    <t>Chieti</t>
  </si>
  <si>
    <t>PE</t>
  </si>
  <si>
    <t>Pescara</t>
  </si>
  <si>
    <t>CB</t>
  </si>
  <si>
    <t>Molise</t>
  </si>
  <si>
    <t>IS</t>
  </si>
  <si>
    <t>Isernia</t>
  </si>
  <si>
    <t>CE</t>
  </si>
  <si>
    <t>Caserta</t>
  </si>
  <si>
    <t>Campania</t>
  </si>
  <si>
    <t>AV</t>
  </si>
  <si>
    <t>Avellino</t>
  </si>
  <si>
    <t>BN</t>
  </si>
  <si>
    <t>Benevento</t>
  </si>
  <si>
    <t>NA</t>
  </si>
  <si>
    <t>Napoli</t>
  </si>
  <si>
    <t>SA</t>
  </si>
  <si>
    <t>Salerno</t>
  </si>
  <si>
    <t>FG</t>
  </si>
  <si>
    <t>Foggia</t>
  </si>
  <si>
    <t>Puglia</t>
  </si>
  <si>
    <t>BA</t>
  </si>
  <si>
    <t>Bari</t>
  </si>
  <si>
    <t>TA</t>
  </si>
  <si>
    <t>Taranto</t>
  </si>
  <si>
    <t>BR</t>
  </si>
  <si>
    <t>Brindisi</t>
  </si>
  <si>
    <t>LE</t>
  </si>
  <si>
    <t>Lecce</t>
  </si>
  <si>
    <t>PZ</t>
  </si>
  <si>
    <t>Basilicata</t>
  </si>
  <si>
    <t>MT</t>
  </si>
  <si>
    <t>Matera</t>
  </si>
  <si>
    <t>CS</t>
  </si>
  <si>
    <t>Cosenza</t>
  </si>
  <si>
    <t>Calabria</t>
  </si>
  <si>
    <t>CZ</t>
  </si>
  <si>
    <t>Catanzaro</t>
  </si>
  <si>
    <t>KR</t>
  </si>
  <si>
    <t>Crotone</t>
  </si>
  <si>
    <t>VV</t>
  </si>
  <si>
    <t>Vibo Valentia</t>
  </si>
  <si>
    <t>RC</t>
  </si>
  <si>
    <t>Reggio Calabria</t>
  </si>
  <si>
    <t>ME</t>
  </si>
  <si>
    <t>Messina</t>
  </si>
  <si>
    <t>Sicilia</t>
  </si>
  <si>
    <t>PA</t>
  </si>
  <si>
    <t>Palermo</t>
  </si>
  <si>
    <t>EN</t>
  </si>
  <si>
    <t>Enna</t>
  </si>
  <si>
    <t>CT</t>
  </si>
  <si>
    <t>RG</t>
  </si>
  <si>
    <t>Ragusa</t>
  </si>
  <si>
    <t>SR</t>
  </si>
  <si>
    <t>Siracusa</t>
  </si>
  <si>
    <t>TP</t>
  </si>
  <si>
    <t>Trapani</t>
  </si>
  <si>
    <t>AG</t>
  </si>
  <si>
    <t>Agrigento</t>
  </si>
  <si>
    <t>CL</t>
  </si>
  <si>
    <t>Caltanissetta</t>
  </si>
  <si>
    <t>SS</t>
  </si>
  <si>
    <t>Sassari</t>
  </si>
  <si>
    <t>Sardegna</t>
  </si>
  <si>
    <t>NU</t>
  </si>
  <si>
    <t>Nuoro</t>
  </si>
  <si>
    <t>CA</t>
  </si>
  <si>
    <t>Cagliari</t>
  </si>
  <si>
    <t>OR</t>
  </si>
  <si>
    <t>Oristano</t>
  </si>
  <si>
    <t>Sigla</t>
  </si>
  <si>
    <t>CCIAA accorpate</t>
  </si>
  <si>
    <t>% magg.</t>
  </si>
  <si>
    <t>Regione</t>
  </si>
  <si>
    <t>Per il versamento a queste Camere, si dovrà indicare nella colonna "Codice Ente" del modello F24 la sigla</t>
  </si>
  <si>
    <t>Attenzione: per le province in cui è genericamente indicato "Camera accorpata" si invita a far riferimento a</t>
  </si>
  <si>
    <t>quanto riportato dai relativi siti Internet o a contattare gli uffici competenti.</t>
  </si>
  <si>
    <t>unico codice Ente PO per le sedi e unità locali sia in provincia di Prato, che in provincia di Pistoia.</t>
  </si>
  <si>
    <t>Esempio: la sede dell'Ente "Camera di Commercio di Pistoia-Prato" è a Prato, dunque si dovrà usare un</t>
  </si>
  <si>
    <t xml:space="preserve">Nel terzo foglio "Maggiorazioni" sono riportate importanti istruzioni, che si invita a consultare, sull'indicazione </t>
  </si>
  <si>
    <t>del corretto codice Ente (sigla provincia) per il versamento con modello F24 alle Camere di Commercio accorpate.</t>
  </si>
  <si>
    <t>Potenza</t>
  </si>
  <si>
    <t>(Camera accorpata)</t>
  </si>
  <si>
    <t>Campobasso</t>
  </si>
  <si>
    <t>CCIAA Alessandria Asti</t>
  </si>
  <si>
    <t>CCIAA Como Lecco</t>
  </si>
  <si>
    <t>CCIAA Venezia Rovigo</t>
  </si>
  <si>
    <t>CCIAA Riviere di Liguria</t>
  </si>
  <si>
    <t>Treviso</t>
  </si>
  <si>
    <t>Trieste</t>
  </si>
  <si>
    <t>Savona</t>
  </si>
  <si>
    <t>CCIAA della Romagna</t>
  </si>
  <si>
    <t>Forlì Cesena</t>
  </si>
  <si>
    <t>CCIAA Pistoia-Prato</t>
  </si>
  <si>
    <t>CCIAA Arezzo-Siena</t>
  </si>
  <si>
    <t>CCIAA Maremma e Tirreno</t>
  </si>
  <si>
    <t>Livorno</t>
  </si>
  <si>
    <t>Perugia</t>
  </si>
  <si>
    <t>CCIAA delle Marche</t>
  </si>
  <si>
    <t>Ancona</t>
  </si>
  <si>
    <t>CCIAA Frosinone-Latina</t>
  </si>
  <si>
    <t>CCIAA del Gran Sasso</t>
  </si>
  <si>
    <t>CCIAA Chieti-Pescara</t>
  </si>
  <si>
    <t>L'Aquila</t>
  </si>
  <si>
    <t>CCIAA Sud Est Sicilia</t>
  </si>
  <si>
    <t>Catania</t>
  </si>
  <si>
    <t>CCIAA Cagliari-Oristano</t>
  </si>
  <si>
    <t>&gt;&gt;&gt; sede della CCIAA:  VC</t>
  </si>
  <si>
    <t>&gt;&gt;&gt; sede della CCIAA:  AL</t>
  </si>
  <si>
    <t>&gt;&gt;&gt; sede della CCIAA:  CO</t>
  </si>
  <si>
    <t>&gt;&gt;&gt; sede della CCIAA:  MI</t>
  </si>
  <si>
    <t>&gt;&gt;&gt; sede della CCIAA:  VE</t>
  </si>
  <si>
    <t>&gt;&gt;&gt; sede della CCIAA:  SV</t>
  </si>
  <si>
    <t>&gt;&gt;&gt; sede della CCIAA:  FC</t>
  </si>
  <si>
    <t>&gt;&gt;&gt; sede della CCIAA:  PO</t>
  </si>
  <si>
    <t>&gt;&gt;&gt; sede della CCIAA:  AR</t>
  </si>
  <si>
    <t>&gt;&gt;&gt; sede della CCIAA:  LI</t>
  </si>
  <si>
    <t>&gt;&gt;&gt; sede della CCIAA:  AN</t>
  </si>
  <si>
    <t>&gt;&gt;&gt; sede della CCIAA:  LT</t>
  </si>
  <si>
    <t>&gt;&gt;&gt; sede della CCIAA:  AQ</t>
  </si>
  <si>
    <t>&gt;&gt;&gt; sede della CCIAA:  CH</t>
  </si>
  <si>
    <t>&gt;&gt;&gt; sede della CCIAA:  CT</t>
  </si>
  <si>
    <t>&gt;&gt;&gt; sede della CCIAA:   CA</t>
  </si>
  <si>
    <t>---Testo esteso</t>
  </si>
  <si>
    <t xml:space="preserve"> * Numero unità locali nella STESSA PROVINCIA della sede, già iscritte al 31.12.2020</t>
  </si>
  <si>
    <t>provincia in cui la Camera accorpata ha sede, secondo quanto indicato nella seguente tabella.</t>
  </si>
  <si>
    <t xml:space="preserve"> primo scaglione ………………………………………………….</t>
  </si>
  <si>
    <t xml:space="preserve"> secondo scaglione ………………………………………………</t>
  </si>
  <si>
    <t xml:space="preserve"> terzo scaglione …………………………………………………..</t>
  </si>
  <si>
    <t xml:space="preserve"> quarto scaglione …………………………………………………</t>
  </si>
  <si>
    <t xml:space="preserve"> quinto scaglione …………………………………………………</t>
  </si>
  <si>
    <t xml:space="preserve"> sesto scaglione …………………………………………………</t>
  </si>
  <si>
    <t xml:space="preserve"> settimo scaglione ……………………………………………….</t>
  </si>
  <si>
    <t xml:space="preserve"> ottavo scaglione …………………………………………………</t>
  </si>
  <si>
    <t>Per il 2021 pagano in base al fatturato le società in nome collettivo, società in accomandita semplice, tutte le società di</t>
  </si>
  <si>
    <r>
      <t xml:space="preserve">Il calcolo viene effettuato automaticamente </t>
    </r>
    <r>
      <rPr>
        <b/>
        <sz val="10"/>
        <rFont val="Arial"/>
        <family val="2"/>
      </rPr>
      <t>inserendo i dati richiesti nelle caselle provviste di bordo.</t>
    </r>
  </si>
  <si>
    <r>
      <t xml:space="preserve">Usando il tasto </t>
    </r>
    <r>
      <rPr>
        <b/>
        <sz val="10"/>
        <rFont val="Arial"/>
        <family val="2"/>
      </rPr>
      <t>Tab</t>
    </r>
    <r>
      <rPr>
        <sz val="10"/>
        <rFont val="Arial"/>
      </rPr>
      <t xml:space="preserve"> si potrà passare da una casella con bordo all'altra saltando quelle in cui non si può scrivere.</t>
    </r>
  </si>
  <si>
    <t>della Camera di Commercio di Prato o sulla Guida al versamento del Diritto Annuale 2021 (sempre sul sito web).</t>
  </si>
  <si>
    <t xml:space="preserve">diverse, andrà indicata la CCIAA nei cui registri l'impresa era iscritta al 01.01.2021 (indipendentemente dalla data </t>
  </si>
  <si>
    <r>
      <t xml:space="preserve">Bisogna indicare le unità locali </t>
    </r>
    <r>
      <rPr>
        <b/>
        <sz val="10"/>
        <rFont val="Arial"/>
        <family val="2"/>
      </rPr>
      <t>escluse quelle iscritte nel 2021</t>
    </r>
    <r>
      <rPr>
        <sz val="10"/>
        <rFont val="Arial"/>
      </rPr>
      <t>, per le quali il versamento è a parte (al momento della domanda</t>
    </r>
  </si>
  <si>
    <t>di iscrizione o nei 30 giorni successivi) e anche l'importo è diverso (per Prato o Pistoia, euro 24,00).</t>
  </si>
  <si>
    <t>Trattandosi di un campo obbligatorio, si dovrà inserire 0 (zero) nel caso in cui non ci siano unità locali nella stessa provincia</t>
  </si>
  <si>
    <t>della sede.</t>
  </si>
  <si>
    <r>
      <t xml:space="preserve">Celle </t>
    </r>
    <r>
      <rPr>
        <b/>
        <i/>
        <sz val="12"/>
        <color rgb="FF414100"/>
        <rFont val="Arial"/>
        <family val="2"/>
      </rPr>
      <t>B44, E44;  B47, E47</t>
    </r>
    <r>
      <rPr>
        <b/>
        <i/>
        <sz val="10"/>
        <color rgb="FF414100"/>
        <rFont val="Arial"/>
        <family val="2"/>
      </rPr>
      <t>;  ecc.: Eventuali unità locali in altre province già iscritte al 31.12.2020</t>
    </r>
  </si>
  <si>
    <t>iscritte nel 2021 (per le quali si deve pagare con importi e scadenze diverse).</t>
  </si>
  <si>
    <r>
      <t xml:space="preserve">Cella </t>
    </r>
    <r>
      <rPr>
        <b/>
        <i/>
        <sz val="12"/>
        <color rgb="FF414100"/>
        <rFont val="Arial"/>
        <family val="2"/>
      </rPr>
      <t>C5</t>
    </r>
    <r>
      <rPr>
        <b/>
        <i/>
        <sz val="10"/>
        <color rgb="FF414100"/>
        <rFont val="Arial"/>
        <family val="2"/>
      </rPr>
      <t>: Fatturato 2020 (CAMPO OBBLIGATORIO)</t>
    </r>
  </si>
  <si>
    <r>
      <t xml:space="preserve">Cella </t>
    </r>
    <r>
      <rPr>
        <b/>
        <i/>
        <sz val="12"/>
        <color rgb="FF414100"/>
        <rFont val="Arial"/>
        <family val="2"/>
      </rPr>
      <t>C6</t>
    </r>
    <r>
      <rPr>
        <b/>
        <i/>
        <sz val="10"/>
        <color rgb="FF414100"/>
        <rFont val="Arial"/>
        <family val="2"/>
      </rPr>
      <t>: Sigla provincia della sede (CAMPO OBBLIGATORIO)</t>
    </r>
  </si>
  <si>
    <r>
      <t xml:space="preserve">Cella </t>
    </r>
    <r>
      <rPr>
        <b/>
        <i/>
        <sz val="12"/>
        <color rgb="FF414100"/>
        <rFont val="Arial"/>
        <family val="2"/>
      </rPr>
      <t>C7</t>
    </r>
    <r>
      <rPr>
        <b/>
        <i/>
        <sz val="10"/>
        <color rgb="FF414100"/>
        <rFont val="Arial"/>
        <family val="2"/>
      </rPr>
      <t>: Numero di unità locali nella stessa provincia della sede già iscritte al 31.12.2020 (CAMPO OBBLIGATORIO)</t>
    </r>
  </si>
  <si>
    <t>Istruzioni per l'indicazione della sigla provincia:</t>
  </si>
  <si>
    <t>Per la Camera dell'Umbria (Perugia-Terni), istituita nel 2021, e per le altre che dovessero completare la</t>
  </si>
  <si>
    <t>procedura di accorpamento nel corso dell'anno, si deve versare con codici provincia separati.</t>
  </si>
  <si>
    <t xml:space="preserve"> NOTA: Per le sedi / unità locali in Sicilia oltre all'importo indicato è dovuta anche l'integrazione per l'anno 2020.</t>
  </si>
  <si>
    <t xml:space="preserve"> Per il versamento a Camere accorpate indicare la sigla provincia nel mod. F24 secondo quanto riportato nel foglio "Maggiorazioni". </t>
  </si>
  <si>
    <r>
      <rPr>
        <b/>
        <sz val="10"/>
        <rFont val="Arial"/>
        <family val="2"/>
      </rPr>
      <t xml:space="preserve">effettiva di trasferimento). </t>
    </r>
    <r>
      <rPr>
        <sz val="10"/>
        <rFont val="Arial"/>
        <family val="2"/>
      </rPr>
      <t>Per il pagamento a CCIAA accorpate, si veda il foglio "Maggiorazioni".</t>
    </r>
  </si>
  <si>
    <t>«</t>
  </si>
  <si>
    <t>La CCIAA di Pistoia-Prato non assume responsabilità sull'esattezza delle percentuali di maggiorazione deliberate</t>
  </si>
  <si>
    <t>dalle altre Camere di Commercio, indicate nella tabella "Maggiorazioni" e che vengono automaticamente inserite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</si>
</sst>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Euro&quot;* 0.00"/>
    <numFmt numFmtId="165" formatCode="0.000%"/>
    <numFmt numFmtId="166" formatCode="#,##0.00000"/>
    <numFmt numFmtId="167" formatCode="0.00000"/>
  </numFmts>
  <fonts count="3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Wingdings"/>
      <charset val="2"/>
    </font>
    <font>
      <sz val="10"/>
      <color indexed="10"/>
      <name val="Arial"/>
      <family val="2"/>
    </font>
    <font>
      <sz val="10"/>
      <name val="MS Sans Serif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4"/>
      <name val="Arial"/>
      <family val="2"/>
    </font>
    <font>
      <sz val="10"/>
      <color indexed="63"/>
      <name val="Arial"/>
    </font>
    <font>
      <sz val="8"/>
      <color indexed="63"/>
      <name val="Wingdings"/>
      <charset val="2"/>
    </font>
    <font>
      <b/>
      <i/>
      <sz val="10"/>
      <color indexed="63"/>
      <name val="Arial"/>
      <family val="2"/>
    </font>
    <font>
      <b/>
      <i/>
      <sz val="11"/>
      <color indexed="63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color rgb="FF414100"/>
      <name val="Arial"/>
      <family val="2"/>
    </font>
    <font>
      <b/>
      <sz val="12"/>
      <color rgb="FF414100"/>
      <name val="Arial"/>
      <family val="2"/>
    </font>
    <font>
      <b/>
      <i/>
      <sz val="10"/>
      <color rgb="FF414100"/>
      <name val="Arial"/>
      <family val="2"/>
    </font>
    <font>
      <b/>
      <sz val="14"/>
      <color rgb="FF414100"/>
      <name val="Arial"/>
      <family val="2"/>
    </font>
    <font>
      <b/>
      <i/>
      <sz val="11"/>
      <color rgb="FF414100"/>
      <name val="Arial"/>
      <family val="2"/>
    </font>
    <font>
      <b/>
      <sz val="10"/>
      <color rgb="FF4141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color rgb="FFF5E146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5E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ck">
        <color rgb="FF414100"/>
      </left>
      <right style="thick">
        <color rgb="FF414100"/>
      </right>
      <top style="thick">
        <color rgb="FF414100"/>
      </top>
      <bottom style="thick">
        <color rgb="FF414100"/>
      </bottom>
      <diagonal/>
    </border>
    <border>
      <left style="thick">
        <color rgb="FF414100"/>
      </left>
      <right style="thick">
        <color rgb="FF414100"/>
      </right>
      <top style="thick">
        <color rgb="FF414100"/>
      </top>
      <bottom/>
      <diagonal/>
    </border>
    <border>
      <left style="thick">
        <color rgb="FF414100"/>
      </left>
      <right style="thick">
        <color rgb="FF414100"/>
      </right>
      <top/>
      <bottom/>
      <diagonal/>
    </border>
    <border>
      <left style="thick">
        <color rgb="FF414100"/>
      </left>
      <right style="thick">
        <color rgb="FF414100"/>
      </right>
      <top/>
      <bottom style="thick">
        <color rgb="FF414100"/>
      </bottom>
      <diagonal/>
    </border>
    <border>
      <left style="thick">
        <color rgb="FF414100"/>
      </left>
      <right/>
      <top style="thick">
        <color rgb="FF414100"/>
      </top>
      <bottom/>
      <diagonal/>
    </border>
    <border>
      <left style="thick">
        <color rgb="FF414100"/>
      </left>
      <right/>
      <top/>
      <bottom/>
      <diagonal/>
    </border>
    <border>
      <left style="thick">
        <color rgb="FF414100"/>
      </left>
      <right/>
      <top/>
      <bottom style="thick">
        <color rgb="FF414100"/>
      </bottom>
      <diagonal/>
    </border>
    <border>
      <left/>
      <right style="thick">
        <color rgb="FF414100"/>
      </right>
      <top style="thick">
        <color rgb="FF414100"/>
      </top>
      <bottom/>
      <diagonal/>
    </border>
    <border>
      <left/>
      <right style="thick">
        <color rgb="FF414100"/>
      </right>
      <top/>
      <bottom/>
      <diagonal/>
    </border>
    <border>
      <left/>
      <right style="thick">
        <color rgb="FF414100"/>
      </right>
      <top/>
      <bottom style="thick">
        <color rgb="FF414100"/>
      </bottom>
      <diagonal/>
    </border>
  </borders>
  <cellStyleXfs count="2">
    <xf numFmtId="0" fontId="0" fillId="0" borderId="0"/>
    <xf numFmtId="0" fontId="12" fillId="0" borderId="0"/>
  </cellStyleXfs>
  <cellXfs count="140">
    <xf numFmtId="0" fontId="0" fillId="0" borderId="0" xfId="0"/>
    <xf numFmtId="0" fontId="4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quotePrefix="1" applyAlignment="1" applyProtection="1">
      <alignment horizontal="right"/>
    </xf>
    <xf numFmtId="164" fontId="0" fillId="0" borderId="0" xfId="0" applyNumberFormat="1" applyProtection="1"/>
    <xf numFmtId="0" fontId="0" fillId="0" borderId="0" xfId="0" quotePrefix="1" applyProtection="1"/>
    <xf numFmtId="0" fontId="0" fillId="0" borderId="0" xfId="0" applyAlignment="1" applyProtection="1">
      <alignment horizontal="right"/>
    </xf>
    <xf numFmtId="4" fontId="6" fillId="0" borderId="0" xfId="0" applyNumberFormat="1" applyFont="1" applyProtection="1"/>
    <xf numFmtId="0" fontId="10" fillId="0" borderId="0" xfId="0" applyFont="1" applyAlignment="1" applyProtection="1">
      <alignment horizontal="center" vertical="center"/>
    </xf>
    <xf numFmtId="4" fontId="1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165" fontId="0" fillId="0" borderId="0" xfId="0" applyNumberFormat="1" applyProtection="1"/>
    <xf numFmtId="4" fontId="1" fillId="0" borderId="0" xfId="0" applyNumberFormat="1" applyFont="1" applyAlignment="1" applyProtection="1">
      <alignment horizontal="right"/>
    </xf>
    <xf numFmtId="0" fontId="2" fillId="0" borderId="0" xfId="0" applyFont="1" applyProtection="1"/>
    <xf numFmtId="4" fontId="2" fillId="0" borderId="0" xfId="0" applyNumberFormat="1" applyFont="1" applyProtection="1"/>
    <xf numFmtId="166" fontId="0" fillId="0" borderId="0" xfId="0" applyNumberFormat="1" applyProtection="1"/>
    <xf numFmtId="166" fontId="5" fillId="0" borderId="0" xfId="0" applyNumberFormat="1" applyFont="1" applyProtection="1"/>
    <xf numFmtId="0" fontId="13" fillId="0" borderId="0" xfId="0" applyFont="1" applyProtection="1"/>
    <xf numFmtId="0" fontId="0" fillId="0" borderId="0" xfId="0" applyFill="1" applyBorder="1"/>
    <xf numFmtId="0" fontId="16" fillId="0" borderId="0" xfId="0" applyFont="1" applyProtection="1"/>
    <xf numFmtId="0" fontId="1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4" fontId="5" fillId="0" borderId="0" xfId="0" applyNumberFormat="1" applyFont="1" applyProtection="1"/>
    <xf numFmtId="0" fontId="14" fillId="0" borderId="0" xfId="0" applyFont="1" applyProtection="1"/>
    <xf numFmtId="0" fontId="5" fillId="0" borderId="0" xfId="0" quotePrefix="1" applyFont="1" applyProtection="1"/>
    <xf numFmtId="0" fontId="2" fillId="0" borderId="0" xfId="0" applyFont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</xf>
    <xf numFmtId="0" fontId="5" fillId="0" borderId="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vertical="center"/>
    </xf>
    <xf numFmtId="4" fontId="3" fillId="0" borderId="0" xfId="0" quotePrefix="1" applyNumberFormat="1" applyFont="1" applyBorder="1" applyAlignment="1" applyProtection="1">
      <alignment horizontal="right"/>
    </xf>
    <xf numFmtId="2" fontId="3" fillId="0" borderId="0" xfId="0" quotePrefix="1" applyNumberFormat="1" applyFont="1" applyBorder="1" applyAlignment="1" applyProtection="1">
      <alignment horizontal="right"/>
    </xf>
    <xf numFmtId="0" fontId="21" fillId="0" borderId="0" xfId="0" applyFont="1" applyAlignment="1" applyProtection="1">
      <alignment horizontal="left"/>
    </xf>
    <xf numFmtId="167" fontId="5" fillId="0" borderId="0" xfId="0" applyNumberFormat="1" applyFont="1" applyProtection="1"/>
    <xf numFmtId="4" fontId="9" fillId="0" borderId="0" xfId="0" applyNumberFormat="1" applyFont="1" applyAlignment="1" applyProtection="1">
      <alignment horizontal="left"/>
    </xf>
    <xf numFmtId="4" fontId="9" fillId="0" borderId="0" xfId="0" applyNumberFormat="1" applyFont="1" applyAlignment="1" applyProtection="1">
      <alignment horizontal="right"/>
    </xf>
    <xf numFmtId="0" fontId="15" fillId="0" borderId="0" xfId="1" applyFont="1" applyFill="1"/>
    <xf numFmtId="0" fontId="5" fillId="0" borderId="0" xfId="1" applyFont="1" applyFill="1"/>
    <xf numFmtId="0" fontId="2" fillId="0" borderId="0" xfId="1" applyFont="1" applyFill="1"/>
    <xf numFmtId="9" fontId="5" fillId="0" borderId="0" xfId="1" applyNumberFormat="1" applyFont="1" applyFill="1"/>
    <xf numFmtId="0" fontId="5" fillId="0" borderId="0" xfId="0" applyFont="1" applyFill="1" applyProtection="1"/>
    <xf numFmtId="4" fontId="9" fillId="0" borderId="0" xfId="0" applyNumberFormat="1" applyFont="1" applyFill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4" fontId="0" fillId="2" borderId="0" xfId="0" applyNumberFormat="1" applyFill="1" applyAlignment="1" applyProtection="1">
      <alignment horizontal="right"/>
    </xf>
    <xf numFmtId="4" fontId="0" fillId="2" borderId="0" xfId="0" applyNumberFormat="1" applyFill="1" applyProtection="1"/>
    <xf numFmtId="0" fontId="2" fillId="2" borderId="0" xfId="0" applyFont="1" applyFill="1" applyProtection="1"/>
    <xf numFmtId="4" fontId="5" fillId="2" borderId="0" xfId="0" applyNumberFormat="1" applyFont="1" applyFill="1" applyProtection="1"/>
    <xf numFmtId="166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Protection="1"/>
    <xf numFmtId="0" fontId="25" fillId="3" borderId="0" xfId="0" applyFont="1" applyFill="1" applyProtection="1"/>
    <xf numFmtId="0" fontId="13" fillId="3" borderId="0" xfId="0" applyFont="1" applyFill="1" applyProtection="1"/>
    <xf numFmtId="0" fontId="4" fillId="3" borderId="0" xfId="0" applyFont="1" applyFill="1" applyProtection="1"/>
    <xf numFmtId="0" fontId="7" fillId="3" borderId="0" xfId="0" applyFont="1" applyFill="1" applyProtection="1"/>
    <xf numFmtId="0" fontId="26" fillId="3" borderId="0" xfId="0" applyFont="1" applyFill="1" applyBorder="1" applyProtection="1"/>
    <xf numFmtId="0" fontId="14" fillId="3" borderId="0" xfId="0" applyFont="1" applyFill="1" applyProtection="1"/>
    <xf numFmtId="4" fontId="14" fillId="3" borderId="0" xfId="0" applyNumberFormat="1" applyFont="1" applyFill="1" applyProtection="1"/>
    <xf numFmtId="0" fontId="26" fillId="3" borderId="0" xfId="0" applyFont="1" applyFill="1" applyAlignment="1" applyProtection="1">
      <alignment horizontal="left" vertical="center"/>
    </xf>
    <xf numFmtId="0" fontId="5" fillId="3" borderId="0" xfId="0" applyFont="1" applyFill="1" applyProtection="1"/>
    <xf numFmtId="4" fontId="5" fillId="3" borderId="0" xfId="0" applyNumberFormat="1" applyFont="1" applyFill="1" applyProtection="1"/>
    <xf numFmtId="0" fontId="0" fillId="3" borderId="0" xfId="0" applyFill="1" applyProtection="1"/>
    <xf numFmtId="0" fontId="5" fillId="0" borderId="0" xfId="0" applyFont="1" applyFill="1" applyBorder="1"/>
    <xf numFmtId="0" fontId="11" fillId="0" borderId="0" xfId="0" applyFont="1" applyFill="1"/>
    <xf numFmtId="0" fontId="8" fillId="0" borderId="0" xfId="0" applyFont="1" applyFill="1"/>
    <xf numFmtId="0" fontId="0" fillId="0" borderId="0" xfId="0" applyFill="1"/>
    <xf numFmtId="0" fontId="5" fillId="0" borderId="0" xfId="0" applyFont="1" applyFill="1"/>
    <xf numFmtId="0" fontId="14" fillId="0" borderId="0" xfId="0" applyFont="1" applyFill="1"/>
    <xf numFmtId="0" fontId="24" fillId="0" borderId="0" xfId="0" applyFont="1" applyFill="1"/>
    <xf numFmtId="0" fontId="18" fillId="0" borderId="0" xfId="0" applyFont="1" applyFill="1"/>
    <xf numFmtId="0" fontId="13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1" fillId="3" borderId="0" xfId="0" applyFont="1" applyFill="1"/>
    <xf numFmtId="0" fontId="23" fillId="3" borderId="0" xfId="0" applyFont="1" applyFill="1" applyBorder="1"/>
    <xf numFmtId="0" fontId="0" fillId="3" borderId="0" xfId="0" applyFill="1" applyBorder="1"/>
    <xf numFmtId="0" fontId="23" fillId="3" borderId="0" xfId="0" applyFont="1" applyFill="1"/>
    <xf numFmtId="0" fontId="0" fillId="3" borderId="0" xfId="0" applyFill="1"/>
    <xf numFmtId="0" fontId="3" fillId="0" borderId="2" xfId="0" applyFont="1" applyFill="1" applyBorder="1" applyAlignment="1" applyProtection="1">
      <alignment shrinkToFit="1"/>
      <protection locked="0"/>
    </xf>
    <xf numFmtId="4" fontId="3" fillId="0" borderId="3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right"/>
    </xf>
    <xf numFmtId="4" fontId="5" fillId="0" borderId="0" xfId="0" applyNumberFormat="1" applyFont="1" applyFill="1" applyProtection="1"/>
    <xf numFmtId="0" fontId="2" fillId="0" borderId="0" xfId="0" applyFont="1" applyFill="1" applyProtection="1"/>
    <xf numFmtId="166" fontId="5" fillId="0" borderId="0" xfId="0" applyNumberFormat="1" applyFont="1" applyFill="1" applyProtection="1"/>
    <xf numFmtId="166" fontId="5" fillId="0" borderId="0" xfId="0" applyNumberFormat="1" applyFont="1" applyFill="1" applyAlignment="1" applyProtection="1">
      <alignment horizontal="right"/>
    </xf>
    <xf numFmtId="4" fontId="3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Font="1" applyFill="1" applyProtection="1"/>
    <xf numFmtId="2" fontId="3" fillId="0" borderId="0" xfId="0" quotePrefix="1" applyNumberFormat="1" applyFont="1" applyFill="1" applyBorder="1" applyAlignment="1" applyProtection="1">
      <alignment horizontal="right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0" fontId="5" fillId="0" borderId="0" xfId="1" applyFont="1" applyFill="1" applyAlignment="1">
      <alignment horizontal="center"/>
    </xf>
    <xf numFmtId="0" fontId="5" fillId="0" borderId="8" xfId="1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0" fontId="25" fillId="3" borderId="0" xfId="1" applyFont="1" applyFill="1"/>
    <xf numFmtId="0" fontId="15" fillId="3" borderId="0" xfId="1" applyFont="1" applyFill="1"/>
    <xf numFmtId="9" fontId="15" fillId="3" borderId="0" xfId="1" applyNumberFormat="1" applyFont="1" applyFill="1"/>
    <xf numFmtId="0" fontId="15" fillId="3" borderId="0" xfId="1" applyFont="1" applyFill="1" applyAlignment="1">
      <alignment horizontal="center"/>
    </xf>
    <xf numFmtId="0" fontId="5" fillId="3" borderId="0" xfId="1" applyFont="1" applyFill="1"/>
    <xf numFmtId="0" fontId="27" fillId="3" borderId="0" xfId="1" quotePrefix="1" applyNumberFormat="1" applyFont="1" applyFill="1"/>
    <xf numFmtId="0" fontId="27" fillId="3" borderId="0" xfId="1" applyNumberFormat="1" applyFont="1" applyFill="1"/>
    <xf numFmtId="9" fontId="27" fillId="3" borderId="0" xfId="1" applyNumberFormat="1" applyFont="1" applyFill="1"/>
    <xf numFmtId="9" fontId="27" fillId="3" borderId="0" xfId="1" applyNumberFormat="1" applyFont="1" applyFill="1" applyAlignment="1">
      <alignment horizontal="center"/>
    </xf>
    <xf numFmtId="0" fontId="2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Fill="1" applyAlignment="1" applyProtection="1">
      <alignment horizontal="center" vertical="center"/>
    </xf>
    <xf numFmtId="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9" fontId="0" fillId="0" borderId="0" xfId="0" applyNumberFormat="1" applyFill="1" applyAlignment="1">
      <alignment horizontal="center"/>
    </xf>
    <xf numFmtId="0" fontId="0" fillId="0" borderId="0" xfId="0" quotePrefix="1" applyFill="1"/>
    <xf numFmtId="4" fontId="24" fillId="0" borderId="0" xfId="0" applyNumberFormat="1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9" fontId="27" fillId="3" borderId="0" xfId="1" quotePrefix="1" applyNumberFormat="1" applyFont="1" applyFill="1"/>
    <xf numFmtId="0" fontId="23" fillId="0" borderId="0" xfId="0" applyFont="1" applyFill="1" applyBorder="1"/>
    <xf numFmtId="0" fontId="23" fillId="0" borderId="0" xfId="0" applyFont="1" applyFill="1"/>
    <xf numFmtId="0" fontId="28" fillId="4" borderId="0" xfId="0" applyFont="1" applyFill="1"/>
    <xf numFmtId="0" fontId="29" fillId="4" borderId="0" xfId="0" applyFont="1" applyFill="1"/>
    <xf numFmtId="0" fontId="29" fillId="4" borderId="0" xfId="0" applyFont="1" applyFill="1" applyBorder="1"/>
    <xf numFmtId="0" fontId="0" fillId="0" borderId="0" xfId="0" applyFill="1" applyProtection="1"/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vertical="center" wrapText="1"/>
    </xf>
    <xf numFmtId="4" fontId="9" fillId="5" borderId="0" xfId="0" applyNumberFormat="1" applyFont="1" applyFill="1" applyAlignment="1" applyProtection="1">
      <alignment horizontal="right"/>
    </xf>
    <xf numFmtId="0" fontId="9" fillId="5" borderId="0" xfId="0" applyFont="1" applyFill="1" applyAlignment="1" applyProtection="1">
      <alignment horizontal="right"/>
    </xf>
    <xf numFmtId="4" fontId="3" fillId="5" borderId="0" xfId="0" quotePrefix="1" applyNumberFormat="1" applyFont="1" applyFill="1" applyBorder="1" applyAlignment="1" applyProtection="1">
      <alignment horizontal="right"/>
    </xf>
    <xf numFmtId="0" fontId="0" fillId="4" borderId="0" xfId="0" applyFill="1" applyBorder="1"/>
    <xf numFmtId="0" fontId="5" fillId="4" borderId="0" xfId="0" applyFont="1" applyFill="1" applyBorder="1"/>
    <xf numFmtId="0" fontId="30" fillId="0" borderId="0" xfId="0" applyFont="1" applyAlignment="1" applyProtection="1">
      <alignment horizontal="center" vertical="center"/>
    </xf>
  </cellXfs>
  <cellStyles count="2">
    <cellStyle name="Normale" xfId="0" builtinId="0"/>
    <cellStyle name="Normale_Query1PROVINCE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64EEF"/>
    </indexedColors>
    <mruColors>
      <color rgb="FFF5E146"/>
      <color rgb="FFFFFF99"/>
      <color rgb="FF414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A8" sqref="A8"/>
    </sheetView>
  </sheetViews>
  <sheetFormatPr defaultRowHeight="12.75" x14ac:dyDescent="0.2"/>
  <cols>
    <col min="1" max="1" width="2.7109375" style="70" customWidth="1"/>
    <col min="2" max="12" width="9.140625" style="70"/>
    <col min="13" max="13" width="5.28515625" style="70" customWidth="1"/>
    <col min="14" max="16384" width="9.140625" style="70"/>
  </cols>
  <sheetData>
    <row r="1" spans="1:17" s="68" customFormat="1" ht="18" customHeight="1" x14ac:dyDescent="0.25">
      <c r="A1" s="56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8.1" customHeight="1" x14ac:dyDescent="0.25">
      <c r="A2" s="69"/>
      <c r="K2" s="21"/>
      <c r="L2" s="21"/>
      <c r="M2" s="21"/>
      <c r="N2" s="21"/>
      <c r="O2" s="21"/>
      <c r="P2" s="21"/>
      <c r="Q2" s="21"/>
    </row>
    <row r="3" spans="1:17" x14ac:dyDescent="0.2">
      <c r="A3" s="70" t="s">
        <v>6</v>
      </c>
      <c r="K3" s="21"/>
      <c r="L3" s="21"/>
      <c r="M3" s="21"/>
      <c r="N3" s="21"/>
      <c r="O3" s="21"/>
      <c r="P3" s="21"/>
      <c r="Q3" s="21"/>
    </row>
    <row r="4" spans="1:17" x14ac:dyDescent="0.2">
      <c r="A4" s="70" t="s">
        <v>11</v>
      </c>
      <c r="K4" s="21"/>
      <c r="L4" s="21"/>
      <c r="M4" s="21"/>
      <c r="N4" s="21"/>
      <c r="O4" s="21"/>
      <c r="P4" s="21"/>
      <c r="Q4" s="21"/>
    </row>
    <row r="5" spans="1:17" x14ac:dyDescent="0.2">
      <c r="A5" s="70" t="s">
        <v>7</v>
      </c>
      <c r="K5" s="21"/>
      <c r="L5" s="21"/>
      <c r="M5" s="21"/>
      <c r="N5" s="21"/>
      <c r="O5" s="21"/>
      <c r="P5" s="21"/>
      <c r="Q5" s="21"/>
    </row>
    <row r="6" spans="1:17" x14ac:dyDescent="0.2">
      <c r="A6" s="128" t="s">
        <v>291</v>
      </c>
      <c r="B6" s="129"/>
      <c r="C6" s="129"/>
      <c r="D6" s="129"/>
      <c r="E6" s="129"/>
      <c r="F6" s="129"/>
      <c r="G6" s="129"/>
      <c r="H6" s="129"/>
      <c r="I6" s="129"/>
      <c r="J6" s="129"/>
      <c r="K6" s="130"/>
      <c r="L6" s="130"/>
      <c r="M6" s="130"/>
      <c r="N6" s="21"/>
      <c r="O6" s="21"/>
      <c r="P6" s="21"/>
      <c r="Q6" s="21"/>
    </row>
    <row r="7" spans="1:17" x14ac:dyDescent="0.2">
      <c r="A7" s="128" t="s">
        <v>292</v>
      </c>
      <c r="B7" s="129"/>
      <c r="C7" s="129"/>
      <c r="D7" s="129"/>
      <c r="E7" s="129"/>
      <c r="F7" s="129"/>
      <c r="G7" s="129"/>
      <c r="H7" s="129"/>
      <c r="I7" s="129"/>
      <c r="J7" s="129"/>
      <c r="K7" s="130"/>
      <c r="L7" s="130"/>
      <c r="M7" s="130"/>
      <c r="N7" s="21"/>
      <c r="O7" s="21"/>
      <c r="P7" s="21"/>
      <c r="Q7" s="21"/>
    </row>
    <row r="8" spans="1:17" x14ac:dyDescent="0.2">
      <c r="K8" s="21"/>
      <c r="L8" s="21"/>
      <c r="M8" s="21"/>
      <c r="N8" s="21"/>
      <c r="O8" s="21"/>
      <c r="P8" s="21"/>
      <c r="Q8" s="21"/>
    </row>
    <row r="9" spans="1:17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5.75" x14ac:dyDescent="0.25">
      <c r="A10" s="79" t="s">
        <v>34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21"/>
      <c r="O10" s="21"/>
      <c r="P10" s="21"/>
      <c r="Q10" s="21"/>
    </row>
    <row r="11" spans="1:17" ht="8.1" customHeight="1" x14ac:dyDescent="0.25">
      <c r="A11" s="12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x14ac:dyDescent="0.2">
      <c r="A12" s="137" t="s">
        <v>346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21"/>
      <c r="O12" s="21"/>
      <c r="P12" s="21"/>
      <c r="Q12" s="21"/>
    </row>
    <row r="13" spans="1:17" x14ac:dyDescent="0.2">
      <c r="A13" s="137" t="s">
        <v>35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21"/>
      <c r="O13" s="21"/>
      <c r="P13" s="21"/>
      <c r="Q13" s="21"/>
    </row>
    <row r="14" spans="1:17" x14ac:dyDescent="0.2">
      <c r="A14" s="138" t="s">
        <v>36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21"/>
      <c r="O14" s="21"/>
      <c r="P14" s="21"/>
      <c r="Q14" s="21"/>
    </row>
    <row r="15" spans="1:17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">
      <c r="K16" s="21"/>
      <c r="L16" s="21"/>
      <c r="M16" s="21"/>
      <c r="N16" s="21"/>
      <c r="O16" s="21"/>
      <c r="P16" s="21"/>
      <c r="Q16" s="21"/>
    </row>
    <row r="17" spans="1:17" ht="15.75" x14ac:dyDescent="0.25">
      <c r="A17" s="81" t="s">
        <v>13</v>
      </c>
      <c r="B17" s="82"/>
      <c r="C17" s="82"/>
      <c r="D17" s="82"/>
      <c r="E17" s="82"/>
      <c r="F17" s="82"/>
      <c r="G17" s="82"/>
      <c r="H17" s="82"/>
      <c r="I17" s="82"/>
      <c r="J17" s="82"/>
      <c r="K17" s="80"/>
      <c r="L17" s="80"/>
      <c r="M17" s="80"/>
      <c r="N17" s="21"/>
      <c r="O17" s="21"/>
      <c r="P17" s="21"/>
      <c r="Q17" s="21"/>
    </row>
    <row r="18" spans="1:17" ht="8.1" customHeight="1" x14ac:dyDescent="0.25">
      <c r="A18" s="127"/>
      <c r="K18" s="21"/>
      <c r="L18" s="21"/>
      <c r="M18" s="21"/>
      <c r="N18" s="21"/>
      <c r="O18" s="21"/>
      <c r="P18" s="21"/>
      <c r="Q18" s="21"/>
    </row>
    <row r="19" spans="1:17" x14ac:dyDescent="0.2">
      <c r="A19" s="70" t="s">
        <v>347</v>
      </c>
    </row>
    <row r="20" spans="1:17" x14ac:dyDescent="0.2">
      <c r="A20" s="70" t="s">
        <v>24</v>
      </c>
    </row>
    <row r="21" spans="1:17" x14ac:dyDescent="0.2">
      <c r="A21" s="70" t="s">
        <v>348</v>
      </c>
    </row>
    <row r="22" spans="1:17" s="21" customFormat="1" x14ac:dyDescent="0.2">
      <c r="A22" s="67"/>
    </row>
    <row r="23" spans="1:17" x14ac:dyDescent="0.2">
      <c r="A23" s="71"/>
    </row>
    <row r="24" spans="1:17" ht="15.75" x14ac:dyDescent="0.25">
      <c r="A24" s="81" t="s">
        <v>12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7" ht="8.1" customHeight="1" x14ac:dyDescent="0.2">
      <c r="A25" s="72"/>
    </row>
    <row r="26" spans="1:17" s="75" customFormat="1" ht="15" x14ac:dyDescent="0.2">
      <c r="A26" s="73" t="s">
        <v>50</v>
      </c>
      <c r="B26" s="74"/>
    </row>
    <row r="27" spans="1:17" x14ac:dyDescent="0.2">
      <c r="A27" s="70" t="s">
        <v>33</v>
      </c>
    </row>
    <row r="28" spans="1:17" x14ac:dyDescent="0.2">
      <c r="A28" s="70" t="s">
        <v>32</v>
      </c>
    </row>
    <row r="30" spans="1:17" s="75" customFormat="1" ht="15" x14ac:dyDescent="0.2">
      <c r="A30" s="73" t="s">
        <v>357</v>
      </c>
      <c r="B30" s="74"/>
    </row>
    <row r="31" spans="1:17" x14ac:dyDescent="0.2">
      <c r="A31" s="76" t="s">
        <v>25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7" x14ac:dyDescent="0.2">
      <c r="A32" s="76" t="s">
        <v>349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4" spans="1:2" s="75" customFormat="1" ht="15" x14ac:dyDescent="0.2">
      <c r="A34" s="73" t="s">
        <v>358</v>
      </c>
      <c r="B34" s="74"/>
    </row>
    <row r="35" spans="1:2" x14ac:dyDescent="0.2">
      <c r="A35" s="70" t="s">
        <v>26</v>
      </c>
    </row>
    <row r="36" spans="1:2" x14ac:dyDescent="0.2">
      <c r="A36" s="76" t="s">
        <v>350</v>
      </c>
    </row>
    <row r="37" spans="1:2" x14ac:dyDescent="0.2">
      <c r="A37" s="71" t="s">
        <v>365</v>
      </c>
    </row>
    <row r="38" spans="1:2" x14ac:dyDescent="0.2">
      <c r="A38" s="76" t="s">
        <v>367</v>
      </c>
    </row>
    <row r="39" spans="1:2" x14ac:dyDescent="0.2">
      <c r="A39" s="76" t="s">
        <v>368</v>
      </c>
    </row>
    <row r="40" spans="1:2" x14ac:dyDescent="0.2">
      <c r="A40" s="76" t="s">
        <v>42</v>
      </c>
    </row>
    <row r="41" spans="1:2" x14ac:dyDescent="0.2">
      <c r="A41" s="76"/>
    </row>
    <row r="42" spans="1:2" s="75" customFormat="1" ht="15" x14ac:dyDescent="0.2">
      <c r="A42" s="73" t="s">
        <v>359</v>
      </c>
      <c r="B42" s="74"/>
    </row>
    <row r="43" spans="1:2" x14ac:dyDescent="0.2">
      <c r="A43" s="70" t="s">
        <v>351</v>
      </c>
      <c r="B43" s="77"/>
    </row>
    <row r="44" spans="1:2" x14ac:dyDescent="0.2">
      <c r="A44" s="70" t="s">
        <v>352</v>
      </c>
      <c r="B44" s="77"/>
    </row>
    <row r="45" spans="1:2" x14ac:dyDescent="0.2">
      <c r="A45" s="70" t="s">
        <v>353</v>
      </c>
      <c r="B45" s="77"/>
    </row>
    <row r="46" spans="1:2" x14ac:dyDescent="0.2">
      <c r="A46" s="70" t="s">
        <v>354</v>
      </c>
      <c r="B46" s="77"/>
    </row>
    <row r="48" spans="1:2" s="75" customFormat="1" ht="15" x14ac:dyDescent="0.2">
      <c r="A48" s="73" t="s">
        <v>355</v>
      </c>
    </row>
    <row r="49" spans="1:1" x14ac:dyDescent="0.2">
      <c r="A49" s="70" t="s">
        <v>30</v>
      </c>
    </row>
    <row r="50" spans="1:1" x14ac:dyDescent="0.2">
      <c r="A50" s="70" t="s">
        <v>356</v>
      </c>
    </row>
  </sheetData>
  <sheetProtection algorithmName="SHA-512" hashValue="whNBgZtx2Q2vtvNr8bpb1ftMW/hO2kcBd2qykPpgPmyCYXqJjMUkpuiFcN6uxwQSCRJku4Mj2utDpSS4FBZjhg==" saltValue="Jq5v1qLFfYHrjkSHYW2MqA==" spinCount="100000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zoomScaleSheetLayoutView="100" workbookViewId="0">
      <selection activeCell="C4" sqref="C4"/>
    </sheetView>
  </sheetViews>
  <sheetFormatPr defaultColWidth="8.85546875" defaultRowHeight="12.75" x14ac:dyDescent="0.2"/>
  <cols>
    <col min="1" max="1" width="2.7109375" style="4" customWidth="1"/>
    <col min="2" max="2" width="5" style="4" customWidth="1"/>
    <col min="3" max="3" width="26.7109375" style="4" customWidth="1"/>
    <col min="4" max="4" width="6.28515625" style="4" customWidth="1"/>
    <col min="5" max="6" width="12.28515625" style="4" customWidth="1"/>
    <col min="7" max="7" width="15.7109375" style="4" customWidth="1"/>
    <col min="8" max="12" width="14.5703125" style="48" hidden="1" customWidth="1"/>
    <col min="13" max="14" width="14.85546875" style="4" customWidth="1"/>
    <col min="15" max="15" width="2.7109375" style="4" customWidth="1"/>
    <col min="16" max="16384" width="8.85546875" style="4"/>
  </cols>
  <sheetData>
    <row r="1" spans="1:15" s="1" customFormat="1" ht="18" customHeight="1" x14ac:dyDescent="0.25">
      <c r="A1" s="56" t="s">
        <v>51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5" s="1" customFormat="1" ht="18" customHeight="1" x14ac:dyDescent="0.25">
      <c r="A2" s="3" t="s">
        <v>52</v>
      </c>
      <c r="B2" s="20"/>
      <c r="D2" s="3"/>
      <c r="E2" s="3"/>
      <c r="F2" s="3"/>
      <c r="G2" s="3"/>
      <c r="H2" s="47"/>
      <c r="I2" s="47"/>
      <c r="J2" s="47"/>
      <c r="K2" s="47"/>
      <c r="L2" s="47"/>
      <c r="M2" s="3"/>
      <c r="N2" s="2"/>
      <c r="O2" s="3"/>
    </row>
    <row r="3" spans="1:15" s="3" customFormat="1" ht="18" customHeight="1" thickBot="1" x14ac:dyDescent="0.3">
      <c r="H3" s="47"/>
      <c r="I3" s="47"/>
      <c r="J3" s="47"/>
      <c r="K3" s="47"/>
      <c r="L3" s="47"/>
      <c r="N3" s="2"/>
    </row>
    <row r="4" spans="1:15" ht="18" customHeight="1" thickTop="1" x14ac:dyDescent="0.25">
      <c r="C4" s="83"/>
      <c r="D4" s="28" t="s">
        <v>23</v>
      </c>
      <c r="O4" s="4" t="s">
        <v>4</v>
      </c>
    </row>
    <row r="5" spans="1:15" ht="18" customHeight="1" x14ac:dyDescent="0.25">
      <c r="C5" s="84"/>
      <c r="D5" s="28" t="s">
        <v>53</v>
      </c>
    </row>
    <row r="6" spans="1:15" ht="18" customHeight="1" x14ac:dyDescent="0.25">
      <c r="C6" s="85" t="s">
        <v>14</v>
      </c>
      <c r="D6" s="16" t="str">
        <f>" * SIGLA provincia della sede "&amp;IF(C6="","","( "&amp;VLOOKUP(C6,Maggiorazioni!$C$15:$G$121,2,FALSE)&amp;", maggiorazione "&amp;TEXT(VLOOKUP(C6,Maggiorazioni!$C$15:$G$121,5,FALSE),"0%")&amp;" ) ")</f>
        <v xml:space="preserve"> * SIGLA provincia della sede ( Prato, maggiorazione 20% ) </v>
      </c>
    </row>
    <row r="7" spans="1:15" ht="18" customHeight="1" thickBot="1" x14ac:dyDescent="0.3">
      <c r="C7" s="86"/>
      <c r="D7" s="28" t="s">
        <v>336</v>
      </c>
    </row>
    <row r="8" spans="1:15" ht="12.75" customHeight="1" thickTop="1" x14ac:dyDescent="0.25">
      <c r="C8" s="31"/>
      <c r="D8" s="37" t="s">
        <v>28</v>
      </c>
    </row>
    <row r="9" spans="1:15" ht="12.75" customHeight="1" x14ac:dyDescent="0.2">
      <c r="B9" s="5"/>
      <c r="C9" s="6"/>
      <c r="D9" s="6"/>
      <c r="E9" s="7"/>
      <c r="M9" s="8"/>
      <c r="N9" s="9"/>
    </row>
    <row r="10" spans="1:15" ht="14.25" x14ac:dyDescent="0.2">
      <c r="A10" s="60" t="s">
        <v>18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2" spans="1:15" x14ac:dyDescent="0.2">
      <c r="E12" s="8" t="s">
        <v>8</v>
      </c>
      <c r="F12" s="8" t="s">
        <v>9</v>
      </c>
      <c r="G12" s="8" t="s">
        <v>1</v>
      </c>
      <c r="I12" s="49"/>
      <c r="J12" s="49"/>
      <c r="K12" s="49" t="s">
        <v>54</v>
      </c>
      <c r="L12" s="49"/>
      <c r="M12" s="8" t="s">
        <v>2</v>
      </c>
      <c r="N12" s="8" t="s">
        <v>3</v>
      </c>
    </row>
    <row r="13" spans="1:15" ht="12.75" customHeight="1" x14ac:dyDescent="0.2">
      <c r="A13" s="139" t="s">
        <v>366</v>
      </c>
      <c r="B13" s="4" t="s">
        <v>338</v>
      </c>
      <c r="E13" s="11">
        <v>0</v>
      </c>
      <c r="F13" s="11">
        <v>100000</v>
      </c>
      <c r="G13" s="12" t="s">
        <v>5</v>
      </c>
      <c r="I13" s="50"/>
      <c r="J13" s="50"/>
      <c r="K13" s="87">
        <f>IF(OR(ISBLANK($C$5),ISBLANK($C$6),ISBLANK($C$7)),0,1)</f>
        <v>0</v>
      </c>
      <c r="L13" s="50"/>
      <c r="M13" s="5" t="s">
        <v>10</v>
      </c>
      <c r="N13" s="18">
        <f>200*K13</f>
        <v>0</v>
      </c>
    </row>
    <row r="14" spans="1:15" ht="12.75" customHeight="1" x14ac:dyDescent="0.2">
      <c r="A14" s="139" t="s">
        <v>366</v>
      </c>
      <c r="B14" s="4" t="s">
        <v>339</v>
      </c>
      <c r="E14" s="11">
        <v>100000</v>
      </c>
      <c r="F14" s="11">
        <v>250000</v>
      </c>
      <c r="G14" s="13">
        <f>IF($C$5&lt;E14,0,IF($C$5&gt;F14,F14-E14,$C$5-E14))*K14</f>
        <v>0</v>
      </c>
      <c r="I14" s="51"/>
      <c r="J14" s="51"/>
      <c r="K14" s="87">
        <f t="shared" ref="K14:K20" si="0">IF(OR(ISBLANK($C$5),ISBLANK($C$6),ISBLANK($C$7)),0,1)</f>
        <v>0</v>
      </c>
      <c r="L14" s="51"/>
      <c r="M14" s="14">
        <v>1.4999999999999999E-4</v>
      </c>
      <c r="N14" s="18">
        <f t="shared" ref="N14:N20" si="1">ROUND(G14*K14*M14,5)</f>
        <v>0</v>
      </c>
    </row>
    <row r="15" spans="1:15" ht="12.75" customHeight="1" x14ac:dyDescent="0.2">
      <c r="A15" s="139" t="s">
        <v>366</v>
      </c>
      <c r="B15" s="4" t="s">
        <v>340</v>
      </c>
      <c r="E15" s="11">
        <v>250000</v>
      </c>
      <c r="F15" s="11">
        <v>500000</v>
      </c>
      <c r="G15" s="13">
        <f t="shared" ref="G15:G19" si="2">IF($C$5&lt;E15,0,IF($C$5&gt;F15,F15-E15,$C$5-E15))*K15</f>
        <v>0</v>
      </c>
      <c r="I15" s="51"/>
      <c r="J15" s="51"/>
      <c r="K15" s="87">
        <f t="shared" si="0"/>
        <v>0</v>
      </c>
      <c r="L15" s="51"/>
      <c r="M15" s="14">
        <v>1.2999999999999999E-4</v>
      </c>
      <c r="N15" s="18">
        <f t="shared" si="1"/>
        <v>0</v>
      </c>
    </row>
    <row r="16" spans="1:15" ht="12.75" customHeight="1" x14ac:dyDescent="0.2">
      <c r="A16" s="139" t="s">
        <v>366</v>
      </c>
      <c r="B16" s="4" t="s">
        <v>341</v>
      </c>
      <c r="E16" s="11">
        <v>500000</v>
      </c>
      <c r="F16" s="11">
        <v>1000000</v>
      </c>
      <c r="G16" s="13">
        <f t="shared" si="2"/>
        <v>0</v>
      </c>
      <c r="I16" s="51"/>
      <c r="J16" s="51"/>
      <c r="K16" s="87">
        <f t="shared" si="0"/>
        <v>0</v>
      </c>
      <c r="L16" s="51"/>
      <c r="M16" s="14">
        <v>1E-4</v>
      </c>
      <c r="N16" s="18">
        <f t="shared" si="1"/>
        <v>0</v>
      </c>
    </row>
    <row r="17" spans="1:15" ht="12.75" customHeight="1" x14ac:dyDescent="0.2">
      <c r="A17" s="139" t="s">
        <v>366</v>
      </c>
      <c r="B17" s="4" t="s">
        <v>342</v>
      </c>
      <c r="E17" s="11">
        <v>1000000</v>
      </c>
      <c r="F17" s="11">
        <v>10000000</v>
      </c>
      <c r="G17" s="13">
        <f t="shared" si="2"/>
        <v>0</v>
      </c>
      <c r="I17" s="51"/>
      <c r="J17" s="51"/>
      <c r="K17" s="87">
        <f t="shared" si="0"/>
        <v>0</v>
      </c>
      <c r="L17" s="51"/>
      <c r="M17" s="14">
        <v>9.0000000000000006E-5</v>
      </c>
      <c r="N17" s="18">
        <f t="shared" si="1"/>
        <v>0</v>
      </c>
    </row>
    <row r="18" spans="1:15" ht="12.75" customHeight="1" x14ac:dyDescent="0.2">
      <c r="A18" s="139" t="s">
        <v>366</v>
      </c>
      <c r="B18" s="4" t="s">
        <v>343</v>
      </c>
      <c r="E18" s="11">
        <v>10000000</v>
      </c>
      <c r="F18" s="11">
        <v>35000000</v>
      </c>
      <c r="G18" s="13">
        <f t="shared" si="2"/>
        <v>0</v>
      </c>
      <c r="I18" s="51"/>
      <c r="J18" s="51"/>
      <c r="K18" s="87">
        <f t="shared" si="0"/>
        <v>0</v>
      </c>
      <c r="L18" s="51"/>
      <c r="M18" s="14">
        <v>5.0000000000000002E-5</v>
      </c>
      <c r="N18" s="18">
        <f t="shared" si="1"/>
        <v>0</v>
      </c>
    </row>
    <row r="19" spans="1:15" ht="12.75" customHeight="1" x14ac:dyDescent="0.2">
      <c r="A19" s="139" t="s">
        <v>366</v>
      </c>
      <c r="B19" s="4" t="s">
        <v>344</v>
      </c>
      <c r="E19" s="11">
        <v>35000000</v>
      </c>
      <c r="F19" s="11">
        <v>50000000</v>
      </c>
      <c r="G19" s="13">
        <f t="shared" si="2"/>
        <v>0</v>
      </c>
      <c r="I19" s="51"/>
      <c r="J19" s="51"/>
      <c r="K19" s="87">
        <f t="shared" si="0"/>
        <v>0</v>
      </c>
      <c r="L19" s="51"/>
      <c r="M19" s="14">
        <v>3.0000000000000001E-5</v>
      </c>
      <c r="N19" s="18">
        <f t="shared" si="1"/>
        <v>0</v>
      </c>
    </row>
    <row r="20" spans="1:15" ht="12.75" customHeight="1" x14ac:dyDescent="0.2">
      <c r="A20" s="139" t="s">
        <v>366</v>
      </c>
      <c r="B20" s="4" t="s">
        <v>345</v>
      </c>
      <c r="E20" s="11">
        <v>50000000</v>
      </c>
      <c r="F20" s="15" t="s">
        <v>0</v>
      </c>
      <c r="G20" s="13">
        <f>IF($C$5&lt;E20,0,$C$5-E20)*K20</f>
        <v>0</v>
      </c>
      <c r="I20" s="51"/>
      <c r="J20" s="51"/>
      <c r="K20" s="87">
        <f t="shared" si="0"/>
        <v>0</v>
      </c>
      <c r="L20" s="51"/>
      <c r="M20" s="14">
        <v>1.0000000000000001E-5</v>
      </c>
      <c r="N20" s="18">
        <f t="shared" si="1"/>
        <v>0</v>
      </c>
    </row>
    <row r="21" spans="1:15" x14ac:dyDescent="0.2">
      <c r="A21" s="22"/>
      <c r="G21" s="16"/>
      <c r="H21" s="52"/>
      <c r="I21" s="52"/>
      <c r="J21" s="52"/>
      <c r="K21" s="52"/>
      <c r="L21" s="52"/>
      <c r="M21" s="16"/>
      <c r="N21" s="19">
        <f>SUM(N13:N20)</f>
        <v>0</v>
      </c>
    </row>
    <row r="22" spans="1:15" x14ac:dyDescent="0.2">
      <c r="A22" s="22"/>
      <c r="G22" s="16"/>
      <c r="H22" s="52"/>
      <c r="I22" s="52"/>
      <c r="J22" s="52"/>
      <c r="K22" s="52"/>
      <c r="L22" s="52"/>
      <c r="M22" s="16"/>
      <c r="N22" s="17"/>
      <c r="O22" s="16"/>
    </row>
    <row r="23" spans="1:15" ht="12.75" customHeight="1" x14ac:dyDescent="0.2">
      <c r="A23" s="139" t="s">
        <v>366</v>
      </c>
      <c r="B23" s="16" t="s">
        <v>43</v>
      </c>
      <c r="G23" s="16"/>
      <c r="H23" s="52"/>
      <c r="I23" s="52"/>
      <c r="J23" s="52"/>
      <c r="K23" s="52"/>
      <c r="L23" s="52"/>
      <c r="M23" s="16"/>
      <c r="O23" s="16"/>
    </row>
    <row r="24" spans="1:15" x14ac:dyDescent="0.2">
      <c r="A24" s="22"/>
      <c r="B24" s="4" t="s">
        <v>44</v>
      </c>
      <c r="G24" s="16"/>
      <c r="H24" s="52"/>
      <c r="I24" s="52"/>
      <c r="J24" s="52"/>
      <c r="K24" s="52"/>
      <c r="L24" s="52"/>
      <c r="M24" s="16"/>
      <c r="N24" s="19">
        <f>IF(N21&gt;40000,40000,N21)</f>
        <v>0</v>
      </c>
      <c r="O24" s="16"/>
    </row>
    <row r="25" spans="1:15" x14ac:dyDescent="0.2">
      <c r="A25" s="23"/>
      <c r="N25" s="3"/>
    </row>
    <row r="26" spans="1:15" ht="12.75" customHeight="1" x14ac:dyDescent="0.2">
      <c r="A26" s="139" t="s">
        <v>366</v>
      </c>
      <c r="B26" s="16" t="s">
        <v>45</v>
      </c>
      <c r="N26" s="3"/>
    </row>
    <row r="27" spans="1:15" x14ac:dyDescent="0.2">
      <c r="A27" s="16"/>
      <c r="B27" s="4" t="s">
        <v>46</v>
      </c>
      <c r="N27" s="38">
        <f>IF(N24/5&gt;200,200,ROUND(N24/5,5))</f>
        <v>0</v>
      </c>
    </row>
    <row r="28" spans="1:15" x14ac:dyDescent="0.2">
      <c r="A28" s="10"/>
      <c r="G28" s="13"/>
      <c r="H28" s="51"/>
      <c r="I28" s="51"/>
      <c r="J28" s="51"/>
      <c r="K28" s="51"/>
      <c r="L28" s="51"/>
    </row>
    <row r="29" spans="1:15" x14ac:dyDescent="0.2">
      <c r="A29" s="10"/>
      <c r="G29" s="13"/>
      <c r="H29" s="51"/>
      <c r="I29" s="51"/>
      <c r="J29" s="51"/>
      <c r="K29" s="51"/>
      <c r="L29" s="51"/>
    </row>
    <row r="30" spans="1:15" s="3" customFormat="1" ht="9.9499999999999993" customHeight="1" x14ac:dyDescent="0.2">
      <c r="A30" s="24"/>
      <c r="G30" s="25"/>
      <c r="H30" s="53"/>
      <c r="I30" s="53"/>
      <c r="J30" s="53"/>
      <c r="K30" s="53"/>
      <c r="L30" s="53"/>
    </row>
    <row r="31" spans="1:15" s="26" customFormat="1" ht="14.25" x14ac:dyDescent="0.2">
      <c r="A31" s="60" t="s">
        <v>19</v>
      </c>
      <c r="B31" s="61"/>
      <c r="C31" s="61"/>
      <c r="D31" s="61"/>
      <c r="E31" s="61"/>
      <c r="F31" s="61"/>
      <c r="G31" s="62"/>
      <c r="H31" s="62"/>
      <c r="I31" s="62"/>
      <c r="J31" s="62"/>
      <c r="K31" s="62"/>
      <c r="L31" s="62"/>
      <c r="M31" s="61"/>
      <c r="N31" s="61"/>
      <c r="O31" s="61"/>
    </row>
    <row r="32" spans="1:15" s="3" customFormat="1" ht="12.75" customHeight="1" x14ac:dyDescent="0.2">
      <c r="A32" s="32"/>
      <c r="G32" s="25"/>
      <c r="H32" s="53"/>
      <c r="I32" s="53"/>
      <c r="J32" s="53"/>
      <c r="K32" s="53"/>
      <c r="L32" s="53"/>
    </row>
    <row r="33" spans="1:15" s="45" customFormat="1" x14ac:dyDescent="0.2">
      <c r="A33" s="88"/>
      <c r="B33" s="89" t="s">
        <v>47</v>
      </c>
      <c r="D33" s="90"/>
      <c r="E33" s="91" t="s">
        <v>29</v>
      </c>
      <c r="G33" s="92"/>
      <c r="H33" s="92"/>
      <c r="I33" s="92"/>
      <c r="J33" s="92"/>
      <c r="K33" s="92"/>
      <c r="L33" s="92"/>
      <c r="N33" s="46" t="s">
        <v>31</v>
      </c>
    </row>
    <row r="34" spans="1:15" s="45" customFormat="1" ht="27.95" customHeight="1" x14ac:dyDescent="0.2">
      <c r="A34" s="88"/>
      <c r="B34" s="132" t="str">
        <f>IF(K13=0,"",C6)</f>
        <v/>
      </c>
      <c r="C34" s="133" t="str">
        <f>IF(K13=0,"",MID(VLOOKUP(B34,Maggiorazioni!$C$15:$G$121,4,FALSE),4,999))</f>
        <v/>
      </c>
      <c r="D34" s="118" t="str">
        <f>IF(K13=0,"",VLOOKUP(B34,Maggiorazioni!$C$15:$G$121,5,FALSE))</f>
        <v/>
      </c>
      <c r="E34" s="117" t="str">
        <f>IF(K13=0,"",C7)</f>
        <v/>
      </c>
      <c r="F34" s="93"/>
      <c r="G34" s="94"/>
      <c r="H34" s="95" t="s">
        <v>37</v>
      </c>
      <c r="I34" s="95" t="s">
        <v>38</v>
      </c>
      <c r="J34" s="95" t="s">
        <v>39</v>
      </c>
      <c r="K34" s="95" t="s">
        <v>40</v>
      </c>
      <c r="L34" s="95" t="s">
        <v>41</v>
      </c>
      <c r="M34" s="134" t="s">
        <v>16</v>
      </c>
      <c r="N34" s="135" t="s">
        <v>17</v>
      </c>
    </row>
    <row r="35" spans="1:15" s="45" customFormat="1" ht="17.25" customHeight="1" x14ac:dyDescent="0.25">
      <c r="A35" s="88"/>
      <c r="B35" s="45" t="str">
        <f>IF(K13=0,"********** Compilare le celle obbligatorie: C5, C6, C7","Il calcolo è effettuato con unico arrotondamento sul dovuto complessivo (sede + U.L.):")</f>
        <v>********** Compilare le celle obbligatorie: C5, C6, C7</v>
      </c>
      <c r="G35" s="92"/>
      <c r="H35" s="94" t="e">
        <f>$N$24+$N$27*E34</f>
        <v>#VALUE!</v>
      </c>
      <c r="I35" s="94" t="e">
        <f>ROUND(H35*(1-0.5),5)</f>
        <v>#VALUE!</v>
      </c>
      <c r="J35" s="94" t="e">
        <f>ROUND(I35*(1+D34),5)</f>
        <v>#VALUE!</v>
      </c>
      <c r="K35" s="92" t="e">
        <f>ROUND(J35,2)</f>
        <v>#VALUE!</v>
      </c>
      <c r="L35" s="92" t="e">
        <f>ROUND(K35,0)</f>
        <v>#VALUE!</v>
      </c>
      <c r="M35" s="136" t="str">
        <f>IF(K13=0,"",L35)</f>
        <v/>
      </c>
      <c r="N35" s="136" t="str">
        <f>IF(K13=0,"",ROUND(M35*1.004,2))</f>
        <v/>
      </c>
    </row>
    <row r="36" spans="1:15" s="45" customFormat="1" ht="17.25" customHeight="1" x14ac:dyDescent="0.25">
      <c r="A36" s="88"/>
      <c r="B36" s="97" t="str">
        <f>IF(K13=0,"","Sede più n. "&amp;TEXT(E34,0)&amp;" unità locali in provincia di "&amp;VLOOKUP(B34,Maggiorazioni!$C$15:$G$121,2,FALSE)&amp;": "&amp;TEXT(N24,"0,00000")&amp;" + ( "&amp;TEXT($N$27,"0,00000")&amp;" x "&amp;TEXT(E34,"0")&amp;" ) = "&amp;TEXT(H35,"0,00000")&amp;" ; ")</f>
        <v/>
      </c>
      <c r="G36" s="92"/>
      <c r="H36" s="94"/>
      <c r="I36" s="94"/>
      <c r="J36" s="94"/>
      <c r="K36" s="92"/>
      <c r="L36" s="92"/>
      <c r="M36" s="96"/>
      <c r="N36" s="98"/>
    </row>
    <row r="37" spans="1:15" s="3" customFormat="1" ht="17.25" customHeight="1" x14ac:dyDescent="0.25">
      <c r="A37" s="24"/>
      <c r="B37" s="3" t="str">
        <f>IF(K13=0,"",TEXT(H35,"0,00000")&amp;" meno riduzione 50% = "&amp;TEXT(I35,"0,00000"))</f>
        <v/>
      </c>
      <c r="G37" s="25"/>
      <c r="H37" s="55"/>
      <c r="I37" s="55"/>
      <c r="J37" s="55"/>
      <c r="K37" s="53"/>
      <c r="L37" s="53"/>
      <c r="M37" s="35" t="str">
        <f>IF(OR(B38="",E35=""),"",L37)</f>
        <v/>
      </c>
      <c r="N37" s="36" t="str">
        <f>IF(OR(B38="",E35=""),"",ROUND(M37*1.004,2))</f>
        <v/>
      </c>
    </row>
    <row r="38" spans="1:15" s="3" customFormat="1" ht="17.25" customHeight="1" x14ac:dyDescent="0.25">
      <c r="A38" s="24"/>
      <c r="B38" s="27" t="str">
        <f>IF(K13=0,"",IF(D34=0,"(Camera senza maggiorazione)",TEXT(I35,"0,00000")&amp;" + maggiorazione "&amp;TEXT(D34,"0%")&amp;" = "&amp;TEXT(J35,"0,00000")))</f>
        <v/>
      </c>
      <c r="G38" s="25"/>
      <c r="H38" s="53"/>
      <c r="I38" s="53"/>
      <c r="J38" s="53"/>
      <c r="K38" s="53"/>
      <c r="L38" s="53"/>
      <c r="M38" s="29"/>
      <c r="N38" s="29"/>
    </row>
    <row r="39" spans="1:15" s="3" customFormat="1" ht="12.75" customHeight="1" x14ac:dyDescent="0.25">
      <c r="A39" s="24"/>
      <c r="G39" s="25"/>
      <c r="H39" s="53"/>
      <c r="I39" s="53"/>
      <c r="J39" s="53"/>
      <c r="K39" s="53"/>
      <c r="L39" s="53"/>
      <c r="M39" s="29"/>
      <c r="N39" s="29"/>
    </row>
    <row r="40" spans="1:15" s="3" customFormat="1" ht="9.9499999999999993" customHeight="1" x14ac:dyDescent="0.2">
      <c r="A40" s="24"/>
      <c r="G40" s="25"/>
      <c r="H40" s="53"/>
      <c r="I40" s="53"/>
      <c r="J40" s="53"/>
      <c r="K40" s="53"/>
      <c r="L40" s="53"/>
    </row>
    <row r="41" spans="1:15" s="3" customFormat="1" ht="14.25" x14ac:dyDescent="0.2">
      <c r="A41" s="63" t="s">
        <v>55</v>
      </c>
      <c r="B41" s="64"/>
      <c r="C41" s="64"/>
      <c r="D41" s="64"/>
      <c r="E41" s="64"/>
      <c r="F41" s="64"/>
      <c r="G41" s="65"/>
      <c r="H41" s="65"/>
      <c r="I41" s="65"/>
      <c r="J41" s="65"/>
      <c r="K41" s="65"/>
      <c r="L41" s="65"/>
      <c r="M41" s="64"/>
      <c r="N41" s="64"/>
      <c r="O41" s="64"/>
    </row>
    <row r="42" spans="1:15" s="3" customFormat="1" ht="12.75" customHeight="1" x14ac:dyDescent="0.2">
      <c r="A42" s="32"/>
      <c r="G42" s="25"/>
      <c r="H42" s="53"/>
      <c r="I42" s="53"/>
      <c r="J42" s="53"/>
      <c r="K42" s="53"/>
      <c r="L42" s="53"/>
    </row>
    <row r="43" spans="1:15" s="3" customFormat="1" ht="12.75" customHeight="1" thickBot="1" x14ac:dyDescent="0.25">
      <c r="A43" s="24"/>
      <c r="D43" s="33" t="s">
        <v>20</v>
      </c>
      <c r="G43" s="25"/>
      <c r="H43" s="53"/>
      <c r="I43" s="53"/>
      <c r="J43" s="53"/>
      <c r="K43" s="53"/>
      <c r="L43" s="53"/>
      <c r="M43" s="39"/>
      <c r="N43" s="40" t="s">
        <v>31</v>
      </c>
    </row>
    <row r="44" spans="1:15" s="3" customFormat="1" ht="27.95" customHeight="1" thickTop="1" thickBot="1" x14ac:dyDescent="0.25">
      <c r="A44" s="24"/>
      <c r="B44" s="116"/>
      <c r="C44" s="120" t="str">
        <f>IF(B44="","sigla provincia",MID(VLOOKUP(B44,Maggiorazioni!$C$15:$G$121,4,FALSE),4,999))</f>
        <v>sigla provincia</v>
      </c>
      <c r="D44" s="119" t="str">
        <f>IF(B44="","",VLOOKUP(B44,Maggiorazioni!$C$15:$G$121,5,FALSE))</f>
        <v/>
      </c>
      <c r="E44" s="116"/>
      <c r="F44" s="115" t="s">
        <v>27</v>
      </c>
      <c r="G44" s="19"/>
      <c r="H44" s="54" t="s">
        <v>37</v>
      </c>
      <c r="I44" s="54" t="s">
        <v>38</v>
      </c>
      <c r="J44" s="54" t="s">
        <v>39</v>
      </c>
      <c r="K44" s="54" t="s">
        <v>40</v>
      </c>
      <c r="L44" s="54" t="s">
        <v>41</v>
      </c>
      <c r="M44" s="123" t="s">
        <v>16</v>
      </c>
      <c r="N44" s="124" t="s">
        <v>17</v>
      </c>
    </row>
    <row r="45" spans="1:15" s="3" customFormat="1" ht="17.25" customHeight="1" thickTop="1" x14ac:dyDescent="0.25">
      <c r="A45" s="24"/>
      <c r="B45" s="27" t="str">
        <f>IF(OR(B44="",E44=""),"","Calcolo: "&amp;TEXT($N$27,"0,00000")&amp;" x "&amp;TEXT(E44,"0")&amp;" = "&amp;TEXT(H45,"0,00000")&amp;"     "&amp;TEXT(H45,"0,00000")&amp;IF(D44=0," - riduzione 50% ="," - riduz. 50% + maggioraz. "&amp;TEXT(D44,"0%")&amp;" = "))</f>
        <v/>
      </c>
      <c r="G45" s="25"/>
      <c r="H45" s="55">
        <f>$N$27*E44</f>
        <v>0</v>
      </c>
      <c r="I45" s="55">
        <f>ROUND(H45*(1-0.5),5)</f>
        <v>0</v>
      </c>
      <c r="J45" s="55" t="e">
        <f>ROUND(I45*(1+D44),5)</f>
        <v>#VALUE!</v>
      </c>
      <c r="K45" s="53" t="e">
        <f>ROUND(J45,2)</f>
        <v>#VALUE!</v>
      </c>
      <c r="L45" s="53" t="e">
        <f>ROUND(K45,0)</f>
        <v>#VALUE!</v>
      </c>
      <c r="M45" s="35" t="str">
        <f>IF(OR(B44="",E44=""),"",L45)</f>
        <v/>
      </c>
      <c r="N45" s="35" t="str">
        <f>IF(OR(B44="",E44=""),"",ROUND(M45*1.004,2))</f>
        <v/>
      </c>
    </row>
    <row r="46" spans="1:15" s="3" customFormat="1" ht="17.25" customHeight="1" thickBot="1" x14ac:dyDescent="0.25">
      <c r="A46" s="24"/>
      <c r="B46" s="34" t="s">
        <v>21</v>
      </c>
      <c r="G46" s="25"/>
      <c r="H46" s="53"/>
      <c r="I46" s="53"/>
      <c r="J46" s="53"/>
      <c r="K46" s="53"/>
      <c r="L46" s="53"/>
      <c r="M46" s="30"/>
      <c r="N46" s="30"/>
    </row>
    <row r="47" spans="1:15" s="3" customFormat="1" ht="27.95" customHeight="1" thickTop="1" thickBot="1" x14ac:dyDescent="0.25">
      <c r="A47" s="24"/>
      <c r="B47" s="116"/>
      <c r="C47" s="120" t="str">
        <f>IF(B47="","sigla provincia",MID(VLOOKUP(B47,Maggiorazioni!$C$15:$G$121,4,FALSE),4,999))</f>
        <v>sigla provincia</v>
      </c>
      <c r="D47" s="119" t="str">
        <f>IF(B47="","",VLOOKUP(B47,Maggiorazioni!$C$15:$G$121,5,FALSE))</f>
        <v/>
      </c>
      <c r="E47" s="116"/>
      <c r="F47" s="115" t="s">
        <v>27</v>
      </c>
      <c r="G47" s="19"/>
      <c r="H47" s="54" t="s">
        <v>37</v>
      </c>
      <c r="I47" s="54" t="s">
        <v>38</v>
      </c>
      <c r="J47" s="54" t="s">
        <v>39</v>
      </c>
      <c r="K47" s="54" t="s">
        <v>40</v>
      </c>
      <c r="L47" s="54" t="s">
        <v>41</v>
      </c>
      <c r="M47" s="123" t="s">
        <v>16</v>
      </c>
      <c r="N47" s="124" t="s">
        <v>17</v>
      </c>
    </row>
    <row r="48" spans="1:15" s="3" customFormat="1" ht="17.25" customHeight="1" thickTop="1" x14ac:dyDescent="0.25">
      <c r="A48" s="24"/>
      <c r="B48" s="27" t="str">
        <f>IF(OR(B47="",E47=""),"","Calcolo: "&amp;TEXT($N$27,"0,00000")&amp;" x "&amp;TEXT(E47,"0")&amp;" = "&amp;TEXT(H48,"0,00000")&amp;"     "&amp;TEXT(H48,"0,00000")&amp;IF(D47=0," - riduzione 50% ="," - riduz. 50% + maggioraz. "&amp;TEXT(D47,"0%")&amp;" = "))</f>
        <v/>
      </c>
      <c r="G48" s="25"/>
      <c r="H48" s="55">
        <f>$N$27*E47</f>
        <v>0</v>
      </c>
      <c r="I48" s="55">
        <f>ROUND(H48*(1-0.5),5)</f>
        <v>0</v>
      </c>
      <c r="J48" s="55" t="e">
        <f>ROUND(I48*(1+D47),5)</f>
        <v>#VALUE!</v>
      </c>
      <c r="K48" s="53" t="e">
        <f>ROUND(J48,2)</f>
        <v>#VALUE!</v>
      </c>
      <c r="L48" s="53" t="e">
        <f>ROUND(K48,0)</f>
        <v>#VALUE!</v>
      </c>
      <c r="M48" s="35" t="str">
        <f>IF(OR(B47="",E47=""),"",L48)</f>
        <v/>
      </c>
      <c r="N48" s="35" t="str">
        <f>IF(OR(B47="",E47=""),"",ROUND(M48*1.004,2))</f>
        <v/>
      </c>
    </row>
    <row r="49" spans="1:15" s="3" customFormat="1" ht="17.25" customHeight="1" thickBot="1" x14ac:dyDescent="0.25">
      <c r="A49" s="24"/>
      <c r="B49" s="34" t="s">
        <v>21</v>
      </c>
      <c r="G49" s="25"/>
      <c r="H49" s="53"/>
      <c r="I49" s="53"/>
      <c r="J49" s="53"/>
      <c r="K49" s="53"/>
      <c r="L49" s="53"/>
      <c r="M49" s="30"/>
      <c r="N49" s="30"/>
    </row>
    <row r="50" spans="1:15" s="3" customFormat="1" ht="27.95" customHeight="1" thickTop="1" thickBot="1" x14ac:dyDescent="0.25">
      <c r="A50" s="24"/>
      <c r="B50" s="116"/>
      <c r="C50" s="120" t="str">
        <f>IF(B50="","sigla provincia",MID(VLOOKUP(B50,Maggiorazioni!$C$15:$G$121,4,FALSE),4,999))</f>
        <v>sigla provincia</v>
      </c>
      <c r="D50" s="119" t="str">
        <f>IF(B50="","",VLOOKUP(B50,Maggiorazioni!$C$15:$G$121,5,FALSE))</f>
        <v/>
      </c>
      <c r="E50" s="116"/>
      <c r="F50" s="115" t="s">
        <v>27</v>
      </c>
      <c r="G50" s="19"/>
      <c r="H50" s="54" t="s">
        <v>37</v>
      </c>
      <c r="I50" s="54" t="s">
        <v>38</v>
      </c>
      <c r="J50" s="54" t="s">
        <v>39</v>
      </c>
      <c r="K50" s="54" t="s">
        <v>40</v>
      </c>
      <c r="L50" s="54" t="s">
        <v>41</v>
      </c>
      <c r="M50" s="123" t="s">
        <v>16</v>
      </c>
      <c r="N50" s="124" t="s">
        <v>17</v>
      </c>
    </row>
    <row r="51" spans="1:15" s="3" customFormat="1" ht="17.25" customHeight="1" thickTop="1" x14ac:dyDescent="0.25">
      <c r="A51" s="24"/>
      <c r="B51" s="27" t="str">
        <f>IF(OR(B50="",E50=""),"","Calcolo: "&amp;TEXT($N$27,"0,00000")&amp;" x "&amp;TEXT(E50,"0")&amp;" = "&amp;TEXT(H51,"0,00000")&amp;"     "&amp;TEXT(H51,"0,00000")&amp;IF(D50=0," - riduzione 50% ="," - riduz. 50% + maggioraz. "&amp;TEXT(D50,"0%")&amp;" = "))</f>
        <v/>
      </c>
      <c r="G51" s="25"/>
      <c r="H51" s="55">
        <f>$N$27*E50</f>
        <v>0</v>
      </c>
      <c r="I51" s="55">
        <f>ROUND(H51*(1-0.5),5)</f>
        <v>0</v>
      </c>
      <c r="J51" s="55" t="e">
        <f>ROUND(I51*(1+D50),5)</f>
        <v>#VALUE!</v>
      </c>
      <c r="K51" s="53" t="e">
        <f>ROUND(J51,2)</f>
        <v>#VALUE!</v>
      </c>
      <c r="L51" s="53" t="e">
        <f>ROUND(K51,0)</f>
        <v>#VALUE!</v>
      </c>
      <c r="M51" s="35" t="str">
        <f>IF(OR(B50="",E50=""),"",L51)</f>
        <v/>
      </c>
      <c r="N51" s="35" t="str">
        <f>IF(OR(B50="",E50=""),"",ROUND(M51*1.004,2))</f>
        <v/>
      </c>
    </row>
    <row r="52" spans="1:15" s="3" customFormat="1" ht="17.25" customHeight="1" thickBot="1" x14ac:dyDescent="0.25">
      <c r="A52" s="24"/>
      <c r="B52" s="34" t="s">
        <v>21</v>
      </c>
      <c r="G52" s="25"/>
      <c r="H52" s="53"/>
      <c r="I52" s="53"/>
      <c r="J52" s="53"/>
      <c r="K52" s="53"/>
      <c r="L52" s="53"/>
      <c r="M52" s="30"/>
      <c r="N52" s="30"/>
    </row>
    <row r="53" spans="1:15" s="3" customFormat="1" ht="27.95" customHeight="1" thickTop="1" thickBot="1" x14ac:dyDescent="0.25">
      <c r="A53" s="24"/>
      <c r="B53" s="116"/>
      <c r="C53" s="120" t="str">
        <f>IF(B53="","sigla provincia",MID(VLOOKUP(B53,Maggiorazioni!$C$15:$G$121,4,FALSE),4,999))</f>
        <v>sigla provincia</v>
      </c>
      <c r="D53" s="119" t="str">
        <f>IF(B53="","",VLOOKUP(B53,Maggiorazioni!$C$15:$G$121,5,FALSE))</f>
        <v/>
      </c>
      <c r="E53" s="116"/>
      <c r="F53" s="115" t="s">
        <v>27</v>
      </c>
      <c r="G53" s="19"/>
      <c r="H53" s="54" t="s">
        <v>37</v>
      </c>
      <c r="I53" s="54" t="s">
        <v>38</v>
      </c>
      <c r="J53" s="54" t="s">
        <v>39</v>
      </c>
      <c r="K53" s="54" t="s">
        <v>40</v>
      </c>
      <c r="L53" s="54" t="s">
        <v>41</v>
      </c>
      <c r="M53" s="123" t="s">
        <v>16</v>
      </c>
      <c r="N53" s="124" t="s">
        <v>17</v>
      </c>
    </row>
    <row r="54" spans="1:15" s="3" customFormat="1" ht="17.25" customHeight="1" thickTop="1" x14ac:dyDescent="0.25">
      <c r="A54" s="24"/>
      <c r="B54" s="27" t="str">
        <f>IF(OR(B53="",E53=""),"","Calcolo: "&amp;TEXT($N$27,"0,00000")&amp;" x "&amp;TEXT(E53,"0")&amp;" = "&amp;TEXT(H54,"0,00000")&amp;"     "&amp;TEXT(H54,"0,00000")&amp;IF(D53=0," - riduzione 50% ="," - riduz. 50% + maggioraz. "&amp;TEXT(D53,"0%")&amp;" = "))</f>
        <v/>
      </c>
      <c r="G54" s="25"/>
      <c r="H54" s="55">
        <f>$N$27*E53</f>
        <v>0</v>
      </c>
      <c r="I54" s="55">
        <f>ROUND(H54*(1-0.5),5)</f>
        <v>0</v>
      </c>
      <c r="J54" s="55" t="e">
        <f>ROUND(I54*(1+D53),5)</f>
        <v>#VALUE!</v>
      </c>
      <c r="K54" s="53" t="e">
        <f>ROUND(J54,2)</f>
        <v>#VALUE!</v>
      </c>
      <c r="L54" s="53" t="e">
        <f>ROUND(K54,0)</f>
        <v>#VALUE!</v>
      </c>
      <c r="M54" s="35" t="str">
        <f>IF(OR(B53="",E53=""),"",L54)</f>
        <v/>
      </c>
      <c r="N54" s="35" t="str">
        <f>IF(OR(B53="",E53=""),"",ROUND(M54*1.004,2))</f>
        <v/>
      </c>
    </row>
    <row r="55" spans="1:15" ht="14.25" x14ac:dyDescent="0.2">
      <c r="A55" s="63" t="s">
        <v>22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s="131" customFormat="1" ht="12.75" customHeight="1" x14ac:dyDescent="0.2">
      <c r="A56" s="139" t="s">
        <v>366</v>
      </c>
      <c r="B56" s="4" t="s">
        <v>364</v>
      </c>
    </row>
    <row r="57" spans="1:15" ht="12.75" customHeight="1" x14ac:dyDescent="0.2">
      <c r="A57" s="139" t="s">
        <v>366</v>
      </c>
      <c r="B57" s="4" t="s">
        <v>48</v>
      </c>
    </row>
    <row r="58" spans="1:15" ht="12.75" customHeight="1" x14ac:dyDescent="0.2">
      <c r="A58" s="139" t="s">
        <v>366</v>
      </c>
      <c r="B58" s="4" t="s">
        <v>49</v>
      </c>
    </row>
    <row r="59" spans="1:15" ht="12.75" customHeight="1" x14ac:dyDescent="0.2">
      <c r="A59" s="139" t="s">
        <v>366</v>
      </c>
      <c r="B59" s="3" t="s">
        <v>363</v>
      </c>
    </row>
  </sheetData>
  <sheetProtection algorithmName="SHA-512" hashValue="zmi2jXkvxAMya9I1dgscOT/BknEDiyk9jgnRSqHtV83QNd7ZSZAStux+Npc25ULP4dX0J575O3acH03YXpON8g==" saltValue="tocgCyX9rdknmd5J4miYFQ==" spinCount="100000" sheet="1" objects="1" scenarios="1"/>
  <phoneticPr fontId="0" type="noConversion"/>
  <conditionalFormatting sqref="C34 C44">
    <cfRule type="containsText" dxfId="3" priority="7" operator="containsText" text="sede della CCIAA">
      <formula>NOT(ISERROR(SEARCH("sede della CCIAA",C34)))</formula>
    </cfRule>
  </conditionalFormatting>
  <conditionalFormatting sqref="C47">
    <cfRule type="containsText" dxfId="2" priority="3" operator="containsText" text="sede della CCIAA">
      <formula>NOT(ISERROR(SEARCH("sede della CCIAA",C47)))</formula>
    </cfRule>
  </conditionalFormatting>
  <conditionalFormatting sqref="C50">
    <cfRule type="containsText" dxfId="1" priority="2" operator="containsText" text="sede della CCIAA">
      <formula>NOT(ISERROR(SEARCH("sede della CCIAA",C50)))</formula>
    </cfRule>
  </conditionalFormatting>
  <conditionalFormatting sqref="C53">
    <cfRule type="containsText" dxfId="0" priority="1" operator="containsText" text="sede della CCIAA">
      <formula>NOT(ISERROR(SEARCH("sede della CCIAA",C53)))</formula>
    </cfRule>
  </conditionalFormatting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C13" sqref="C13"/>
    </sheetView>
  </sheetViews>
  <sheetFormatPr defaultRowHeight="12.75" x14ac:dyDescent="0.2"/>
  <cols>
    <col min="1" max="2" width="1.140625" style="42" customWidth="1"/>
    <col min="3" max="3" width="9.140625" style="42"/>
    <col min="4" max="4" width="20.5703125" style="42" bestFit="1" customWidth="1"/>
    <col min="5" max="5" width="25.28515625" style="44" customWidth="1"/>
    <col min="6" max="6" width="1.140625" style="44" customWidth="1"/>
    <col min="7" max="7" width="8.7109375" style="102" bestFit="1" customWidth="1"/>
    <col min="8" max="8" width="21.140625" style="42" customWidth="1"/>
    <col min="9" max="10" width="1.140625" style="42" customWidth="1"/>
    <col min="11" max="11" width="2.7109375" style="42" customWidth="1"/>
    <col min="12" max="16384" width="9.140625" style="42"/>
  </cols>
  <sheetData>
    <row r="1" spans="1:10" s="41" customFormat="1" ht="18" x14ac:dyDescent="0.25">
      <c r="A1" s="106" t="s">
        <v>56</v>
      </c>
      <c r="B1" s="107"/>
      <c r="C1" s="107"/>
      <c r="D1" s="107"/>
      <c r="E1" s="108"/>
      <c r="F1" s="108"/>
      <c r="G1" s="109"/>
      <c r="H1" s="107"/>
      <c r="I1" s="107"/>
      <c r="J1" s="107"/>
    </row>
    <row r="2" spans="1:10" ht="8.1" customHeight="1" x14ac:dyDescent="0.2"/>
    <row r="3" spans="1:10" x14ac:dyDescent="0.2">
      <c r="A3" s="73" t="s">
        <v>360</v>
      </c>
    </row>
    <row r="4" spans="1:10" x14ac:dyDescent="0.2">
      <c r="A4" s="42" t="s">
        <v>57</v>
      </c>
    </row>
    <row r="5" spans="1:10" x14ac:dyDescent="0.2">
      <c r="A5" s="42" t="s">
        <v>286</v>
      </c>
    </row>
    <row r="6" spans="1:10" x14ac:dyDescent="0.2">
      <c r="A6" s="42" t="s">
        <v>337</v>
      </c>
    </row>
    <row r="7" spans="1:10" x14ac:dyDescent="0.2">
      <c r="A7" s="42" t="s">
        <v>290</v>
      </c>
    </row>
    <row r="8" spans="1:10" x14ac:dyDescent="0.2">
      <c r="A8" s="42" t="s">
        <v>289</v>
      </c>
    </row>
    <row r="9" spans="1:10" x14ac:dyDescent="0.2">
      <c r="A9" s="42" t="s">
        <v>287</v>
      </c>
    </row>
    <row r="10" spans="1:10" x14ac:dyDescent="0.2">
      <c r="A10" s="42" t="s">
        <v>288</v>
      </c>
    </row>
    <row r="11" spans="1:10" x14ac:dyDescent="0.2">
      <c r="A11" s="42" t="s">
        <v>361</v>
      </c>
    </row>
    <row r="12" spans="1:10" x14ac:dyDescent="0.2">
      <c r="A12" s="42" t="s">
        <v>362</v>
      </c>
    </row>
    <row r="14" spans="1:10" x14ac:dyDescent="0.2">
      <c r="A14" s="110"/>
      <c r="B14" s="110"/>
      <c r="C14" s="111" t="s">
        <v>282</v>
      </c>
      <c r="D14" s="112" t="s">
        <v>15</v>
      </c>
      <c r="E14" s="113" t="s">
        <v>283</v>
      </c>
      <c r="F14" s="125" t="s">
        <v>335</v>
      </c>
      <c r="G14" s="114" t="s">
        <v>284</v>
      </c>
      <c r="H14" s="113" t="s">
        <v>285</v>
      </c>
      <c r="I14" s="110"/>
      <c r="J14" s="110"/>
    </row>
    <row r="15" spans="1:10" x14ac:dyDescent="0.2">
      <c r="C15" s="70" t="s">
        <v>58</v>
      </c>
      <c r="D15" s="70" t="s">
        <v>59</v>
      </c>
      <c r="E15" s="70"/>
      <c r="F15" s="70" t="str">
        <f>"---"&amp;IF(ISBLANK(E15),D15,D15&amp;REPT(" ",44-INT(LEN(D15)*1.4))&amp;E15)</f>
        <v>---Aosta</v>
      </c>
      <c r="G15" s="121">
        <v>0.2</v>
      </c>
      <c r="H15" s="70" t="s">
        <v>60</v>
      </c>
    </row>
    <row r="16" spans="1:10" x14ac:dyDescent="0.2">
      <c r="C16" s="70" t="s">
        <v>61</v>
      </c>
      <c r="D16" s="70" t="s">
        <v>62</v>
      </c>
      <c r="E16" s="70"/>
      <c r="F16" s="70" t="str">
        <f t="shared" ref="F16:F79" si="0">"---"&amp;IF(ISBLANK(E16),D16,D16&amp;REPT(" ",44-INT(LEN(D16)*1.4))&amp;E16)</f>
        <v>---Torino</v>
      </c>
      <c r="G16" s="121">
        <v>0.2</v>
      </c>
      <c r="H16" s="70" t="s">
        <v>63</v>
      </c>
    </row>
    <row r="17" spans="2:9" ht="13.5" thickBot="1" x14ac:dyDescent="0.25">
      <c r="C17" s="70" t="s">
        <v>64</v>
      </c>
      <c r="D17" s="70" t="s">
        <v>65</v>
      </c>
      <c r="E17" s="70"/>
      <c r="F17" s="70" t="str">
        <f t="shared" si="0"/>
        <v>---Cuneo</v>
      </c>
      <c r="G17" s="121">
        <v>0.2</v>
      </c>
      <c r="H17" s="70" t="s">
        <v>63</v>
      </c>
    </row>
    <row r="18" spans="2:9" ht="13.5" thickTop="1" x14ac:dyDescent="0.2">
      <c r="B18" s="99"/>
      <c r="C18" s="70" t="s">
        <v>66</v>
      </c>
      <c r="D18" s="70" t="s">
        <v>67</v>
      </c>
      <c r="E18" s="122" t="s">
        <v>68</v>
      </c>
      <c r="F18" s="70" t="str">
        <f t="shared" si="0"/>
        <v>---Vercelli                                 CCIAA BI-VC-NO-VB</v>
      </c>
      <c r="G18" s="121">
        <v>0.2</v>
      </c>
      <c r="H18" s="70" t="s">
        <v>63</v>
      </c>
      <c r="I18" s="103"/>
    </row>
    <row r="19" spans="2:9" x14ac:dyDescent="0.2">
      <c r="B19" s="100"/>
      <c r="C19" s="70" t="s">
        <v>69</v>
      </c>
      <c r="D19" s="70" t="s">
        <v>70</v>
      </c>
      <c r="E19" s="122" t="s">
        <v>319</v>
      </c>
      <c r="F19" s="70" t="str">
        <f t="shared" si="0"/>
        <v>---Verbano Cusio Ossola                &gt;&gt;&gt; sede della CCIAA:  VC</v>
      </c>
      <c r="G19" s="121">
        <v>0.2</v>
      </c>
      <c r="H19" s="70" t="s">
        <v>63</v>
      </c>
      <c r="I19" s="104"/>
    </row>
    <row r="20" spans="2:9" x14ac:dyDescent="0.2">
      <c r="B20" s="100"/>
      <c r="C20" s="70" t="s">
        <v>71</v>
      </c>
      <c r="D20" s="70" t="s">
        <v>72</v>
      </c>
      <c r="E20" s="122" t="s">
        <v>319</v>
      </c>
      <c r="F20" s="70" t="str">
        <f t="shared" si="0"/>
        <v>---Biella                                    &gt;&gt;&gt; sede della CCIAA:  VC</v>
      </c>
      <c r="G20" s="121">
        <v>0.2</v>
      </c>
      <c r="H20" s="70" t="s">
        <v>63</v>
      </c>
      <c r="I20" s="104"/>
    </row>
    <row r="21" spans="2:9" ht="13.5" thickBot="1" x14ac:dyDescent="0.25">
      <c r="B21" s="101"/>
      <c r="C21" s="70" t="s">
        <v>73</v>
      </c>
      <c r="D21" s="70" t="s">
        <v>74</v>
      </c>
      <c r="E21" s="122" t="s">
        <v>319</v>
      </c>
      <c r="F21" s="70" t="str">
        <f t="shared" si="0"/>
        <v>---Novara                                    &gt;&gt;&gt; sede della CCIAA:  VC</v>
      </c>
      <c r="G21" s="121">
        <v>0.2</v>
      </c>
      <c r="H21" s="70" t="s">
        <v>63</v>
      </c>
      <c r="I21" s="105"/>
    </row>
    <row r="22" spans="2:9" ht="13.5" thickTop="1" x14ac:dyDescent="0.2">
      <c r="B22" s="99"/>
      <c r="C22" s="70" t="s">
        <v>75</v>
      </c>
      <c r="D22" s="70" t="s">
        <v>76</v>
      </c>
      <c r="E22" s="122" t="s">
        <v>296</v>
      </c>
      <c r="F22" s="70" t="str">
        <f t="shared" si="0"/>
        <v>---Alessandria                             CCIAA Alessandria Asti</v>
      </c>
      <c r="G22" s="121">
        <v>0.2</v>
      </c>
      <c r="H22" s="70" t="s">
        <v>63</v>
      </c>
      <c r="I22" s="103"/>
    </row>
    <row r="23" spans="2:9" ht="13.5" thickBot="1" x14ac:dyDescent="0.25">
      <c r="B23" s="101"/>
      <c r="C23" s="70" t="s">
        <v>77</v>
      </c>
      <c r="D23" s="70" t="s">
        <v>78</v>
      </c>
      <c r="E23" s="122" t="s">
        <v>320</v>
      </c>
      <c r="F23" s="70" t="str">
        <f t="shared" si="0"/>
        <v>---Asti                                       &gt;&gt;&gt; sede della CCIAA:  AL</v>
      </c>
      <c r="G23" s="121">
        <v>0.2</v>
      </c>
      <c r="H23" s="70" t="s">
        <v>63</v>
      </c>
      <c r="I23" s="105"/>
    </row>
    <row r="24" spans="2:9" ht="14.25" thickTop="1" thickBot="1" x14ac:dyDescent="0.25">
      <c r="C24" s="70" t="s">
        <v>79</v>
      </c>
      <c r="D24" s="70" t="s">
        <v>80</v>
      </c>
      <c r="E24" s="70"/>
      <c r="F24" s="70" t="str">
        <f t="shared" si="0"/>
        <v>---Varese</v>
      </c>
      <c r="G24" s="121">
        <v>0.2</v>
      </c>
      <c r="H24" s="70" t="s">
        <v>81</v>
      </c>
    </row>
    <row r="25" spans="2:9" ht="13.5" thickTop="1" x14ac:dyDescent="0.2">
      <c r="B25" s="99"/>
      <c r="C25" s="70" t="s">
        <v>82</v>
      </c>
      <c r="D25" s="70" t="s">
        <v>83</v>
      </c>
      <c r="E25" s="122" t="s">
        <v>297</v>
      </c>
      <c r="F25" s="70" t="str">
        <f t="shared" si="0"/>
        <v>---Como                                       CCIAA Como Lecco</v>
      </c>
      <c r="G25" s="121">
        <v>0.2</v>
      </c>
      <c r="H25" s="70" t="s">
        <v>81</v>
      </c>
      <c r="I25" s="103"/>
    </row>
    <row r="26" spans="2:9" ht="13.5" thickBot="1" x14ac:dyDescent="0.25">
      <c r="B26" s="101"/>
      <c r="C26" s="70" t="s">
        <v>84</v>
      </c>
      <c r="D26" s="70" t="s">
        <v>85</v>
      </c>
      <c r="E26" s="122" t="s">
        <v>321</v>
      </c>
      <c r="F26" s="70" t="str">
        <f t="shared" si="0"/>
        <v>---Lecco                                     &gt;&gt;&gt; sede della CCIAA:  CO</v>
      </c>
      <c r="G26" s="121">
        <v>0.2</v>
      </c>
      <c r="H26" s="70" t="s">
        <v>81</v>
      </c>
      <c r="I26" s="105"/>
    </row>
    <row r="27" spans="2:9" ht="13.5" thickTop="1" x14ac:dyDescent="0.2">
      <c r="C27" s="70" t="s">
        <v>86</v>
      </c>
      <c r="D27" s="70" t="s">
        <v>87</v>
      </c>
      <c r="E27" s="70"/>
      <c r="F27" s="70" t="str">
        <f t="shared" si="0"/>
        <v>---Sondrio</v>
      </c>
      <c r="G27" s="121">
        <v>0.2</v>
      </c>
      <c r="H27" s="70" t="s">
        <v>81</v>
      </c>
    </row>
    <row r="28" spans="2:9" x14ac:dyDescent="0.2">
      <c r="C28" s="70" t="s">
        <v>88</v>
      </c>
      <c r="D28" s="70" t="s">
        <v>89</v>
      </c>
      <c r="E28" s="70"/>
      <c r="F28" s="70" t="str">
        <f t="shared" si="0"/>
        <v>---Bergamo</v>
      </c>
      <c r="G28" s="121">
        <v>0.2</v>
      </c>
      <c r="H28" s="70" t="s">
        <v>81</v>
      </c>
    </row>
    <row r="29" spans="2:9" ht="13.5" thickBot="1" x14ac:dyDescent="0.25">
      <c r="C29" s="70" t="s">
        <v>90</v>
      </c>
      <c r="D29" s="70" t="s">
        <v>91</v>
      </c>
      <c r="E29" s="70"/>
      <c r="F29" s="70" t="str">
        <f t="shared" si="0"/>
        <v>---Brescia</v>
      </c>
      <c r="G29" s="121">
        <v>0.2</v>
      </c>
      <c r="H29" s="70" t="s">
        <v>81</v>
      </c>
    </row>
    <row r="30" spans="2:9" ht="13.5" thickTop="1" x14ac:dyDescent="0.2">
      <c r="B30" s="99"/>
      <c r="C30" s="70" t="s">
        <v>92</v>
      </c>
      <c r="D30" s="70" t="s">
        <v>93</v>
      </c>
      <c r="E30" s="122" t="s">
        <v>94</v>
      </c>
      <c r="F30" s="70" t="str">
        <f t="shared" si="0"/>
        <v>---Milano                                    CCIAA MI-LO-MB</v>
      </c>
      <c r="G30" s="121">
        <v>0.2</v>
      </c>
      <c r="H30" s="70" t="s">
        <v>81</v>
      </c>
      <c r="I30" s="103"/>
    </row>
    <row r="31" spans="2:9" x14ac:dyDescent="0.2">
      <c r="B31" s="100"/>
      <c r="C31" s="70" t="s">
        <v>95</v>
      </c>
      <c r="D31" s="70" t="s">
        <v>96</v>
      </c>
      <c r="E31" s="122" t="s">
        <v>322</v>
      </c>
      <c r="F31" s="70" t="str">
        <f t="shared" si="0"/>
        <v>---Lodi                                       &gt;&gt;&gt; sede della CCIAA:  MI</v>
      </c>
      <c r="G31" s="121">
        <v>0.2</v>
      </c>
      <c r="H31" s="70" t="s">
        <v>81</v>
      </c>
      <c r="I31" s="104"/>
    </row>
    <row r="32" spans="2:9" ht="13.5" thickBot="1" x14ac:dyDescent="0.25">
      <c r="B32" s="101"/>
      <c r="C32" s="70" t="s">
        <v>97</v>
      </c>
      <c r="D32" s="70" t="s">
        <v>98</v>
      </c>
      <c r="E32" s="122" t="s">
        <v>322</v>
      </c>
      <c r="F32" s="70" t="str">
        <f t="shared" si="0"/>
        <v>---Monza e Brianza                       &gt;&gt;&gt; sede della CCIAA:  MI</v>
      </c>
      <c r="G32" s="121">
        <v>0.2</v>
      </c>
      <c r="H32" s="70" t="s">
        <v>81</v>
      </c>
      <c r="I32" s="105"/>
    </row>
    <row r="33" spans="2:9" ht="13.5" thickTop="1" x14ac:dyDescent="0.2">
      <c r="C33" s="70" t="s">
        <v>99</v>
      </c>
      <c r="D33" s="70" t="s">
        <v>100</v>
      </c>
      <c r="E33" s="70"/>
      <c r="F33" s="70" t="str">
        <f t="shared" si="0"/>
        <v>---Mantova</v>
      </c>
      <c r="G33" s="121">
        <v>0.2</v>
      </c>
      <c r="H33" s="70" t="s">
        <v>81</v>
      </c>
    </row>
    <row r="34" spans="2:9" x14ac:dyDescent="0.2">
      <c r="C34" s="70" t="s">
        <v>101</v>
      </c>
      <c r="D34" s="70" t="s">
        <v>102</v>
      </c>
      <c r="E34" s="70"/>
      <c r="F34" s="70" t="str">
        <f t="shared" si="0"/>
        <v>---Cremona</v>
      </c>
      <c r="G34" s="121">
        <v>0.2</v>
      </c>
      <c r="H34" s="70" t="s">
        <v>81</v>
      </c>
    </row>
    <row r="35" spans="2:9" x14ac:dyDescent="0.2">
      <c r="C35" s="70" t="s">
        <v>103</v>
      </c>
      <c r="D35" s="70" t="s">
        <v>104</v>
      </c>
      <c r="E35" s="70"/>
      <c r="F35" s="70" t="str">
        <f t="shared" si="0"/>
        <v>---Pavia</v>
      </c>
      <c r="G35" s="121">
        <v>0.2</v>
      </c>
      <c r="H35" s="70" t="s">
        <v>81</v>
      </c>
    </row>
    <row r="36" spans="2:9" x14ac:dyDescent="0.2">
      <c r="C36" s="70" t="s">
        <v>105</v>
      </c>
      <c r="D36" s="70" t="s">
        <v>106</v>
      </c>
      <c r="E36" s="70"/>
      <c r="F36" s="70" t="str">
        <f t="shared" si="0"/>
        <v>---Bolzano</v>
      </c>
      <c r="G36" s="121">
        <v>0.2</v>
      </c>
      <c r="H36" s="70" t="s">
        <v>107</v>
      </c>
    </row>
    <row r="37" spans="2:9" ht="13.5" thickBot="1" x14ac:dyDescent="0.25">
      <c r="C37" s="70" t="s">
        <v>108</v>
      </c>
      <c r="D37" s="70" t="s">
        <v>109</v>
      </c>
      <c r="E37" s="70"/>
      <c r="F37" s="70" t="str">
        <f t="shared" si="0"/>
        <v>---Trento</v>
      </c>
      <c r="G37" s="121">
        <v>0.2</v>
      </c>
      <c r="H37" s="70" t="s">
        <v>107</v>
      </c>
    </row>
    <row r="38" spans="2:9" ht="13.5" thickTop="1" x14ac:dyDescent="0.2">
      <c r="B38" s="99"/>
      <c r="C38" s="70" t="s">
        <v>110</v>
      </c>
      <c r="D38" s="70" t="s">
        <v>300</v>
      </c>
      <c r="E38" s="122" t="s">
        <v>294</v>
      </c>
      <c r="F38" s="70" t="str">
        <f t="shared" si="0"/>
        <v>---Treviso                                   (Camera accorpata)</v>
      </c>
      <c r="G38" s="121">
        <v>0.2</v>
      </c>
      <c r="H38" s="70" t="s">
        <v>111</v>
      </c>
      <c r="I38" s="103"/>
    </row>
    <row r="39" spans="2:9" ht="13.5" thickBot="1" x14ac:dyDescent="0.25">
      <c r="B39" s="101"/>
      <c r="C39" s="70" t="s">
        <v>112</v>
      </c>
      <c r="D39" s="70" t="s">
        <v>113</v>
      </c>
      <c r="E39" s="122" t="s">
        <v>294</v>
      </c>
      <c r="F39" s="70" t="str">
        <f t="shared" si="0"/>
        <v>---Belluno                                   (Camera accorpata)</v>
      </c>
      <c r="G39" s="121">
        <v>0.2</v>
      </c>
      <c r="H39" s="70" t="s">
        <v>111</v>
      </c>
      <c r="I39" s="105"/>
    </row>
    <row r="40" spans="2:9" ht="13.5" thickTop="1" x14ac:dyDescent="0.2">
      <c r="C40" s="70" t="s">
        <v>114</v>
      </c>
      <c r="D40" s="70" t="s">
        <v>115</v>
      </c>
      <c r="E40" s="70"/>
      <c r="F40" s="70" t="str">
        <f t="shared" si="0"/>
        <v>---Verona</v>
      </c>
      <c r="G40" s="121">
        <v>0.2</v>
      </c>
      <c r="H40" s="70" t="s">
        <v>111</v>
      </c>
    </row>
    <row r="41" spans="2:9" x14ac:dyDescent="0.2">
      <c r="C41" s="70" t="s">
        <v>116</v>
      </c>
      <c r="D41" s="70" t="s">
        <v>117</v>
      </c>
      <c r="E41" s="70"/>
      <c r="F41" s="70" t="str">
        <f t="shared" si="0"/>
        <v>---Vicenza</v>
      </c>
      <c r="G41" s="121">
        <v>0.2</v>
      </c>
      <c r="H41" s="70" t="s">
        <v>111</v>
      </c>
    </row>
    <row r="42" spans="2:9" ht="13.5" thickBot="1" x14ac:dyDescent="0.25">
      <c r="C42" s="70" t="s">
        <v>118</v>
      </c>
      <c r="D42" s="70" t="s">
        <v>119</v>
      </c>
      <c r="E42" s="70"/>
      <c r="F42" s="70" t="str">
        <f t="shared" si="0"/>
        <v>---Padova</v>
      </c>
      <c r="G42" s="121">
        <v>0.2</v>
      </c>
      <c r="H42" s="70" t="s">
        <v>111</v>
      </c>
    </row>
    <row r="43" spans="2:9" ht="13.5" thickTop="1" x14ac:dyDescent="0.2">
      <c r="B43" s="99"/>
      <c r="C43" s="70" t="s">
        <v>120</v>
      </c>
      <c r="D43" s="70" t="s">
        <v>121</v>
      </c>
      <c r="E43" s="122" t="s">
        <v>298</v>
      </c>
      <c r="F43" s="70" t="str">
        <f t="shared" si="0"/>
        <v>---Venezia                                   CCIAA Venezia Rovigo</v>
      </c>
      <c r="G43" s="121">
        <v>0.2</v>
      </c>
      <c r="H43" s="70" t="s">
        <v>111</v>
      </c>
      <c r="I43" s="103"/>
    </row>
    <row r="44" spans="2:9" ht="13.5" thickBot="1" x14ac:dyDescent="0.25">
      <c r="B44" s="101"/>
      <c r="C44" s="70" t="s">
        <v>122</v>
      </c>
      <c r="D44" s="70" t="s">
        <v>123</v>
      </c>
      <c r="E44" s="122" t="s">
        <v>323</v>
      </c>
      <c r="F44" s="70" t="str">
        <f t="shared" si="0"/>
        <v>---Rovigo                                    &gt;&gt;&gt; sede della CCIAA:  VE</v>
      </c>
      <c r="G44" s="121">
        <v>0.2</v>
      </c>
      <c r="H44" s="70" t="s">
        <v>111</v>
      </c>
      <c r="I44" s="105"/>
    </row>
    <row r="45" spans="2:9" ht="13.5" thickTop="1" x14ac:dyDescent="0.2">
      <c r="B45" s="99"/>
      <c r="C45" s="70" t="s">
        <v>124</v>
      </c>
      <c r="D45" s="70" t="s">
        <v>125</v>
      </c>
      <c r="E45" s="122" t="s">
        <v>294</v>
      </c>
      <c r="F45" s="70" t="str">
        <f t="shared" si="0"/>
        <v>---Udine                                     (Camera accorpata)</v>
      </c>
      <c r="G45" s="121">
        <v>0.2</v>
      </c>
      <c r="H45" s="70" t="s">
        <v>126</v>
      </c>
      <c r="I45" s="103"/>
    </row>
    <row r="46" spans="2:9" ht="13.5" thickBot="1" x14ac:dyDescent="0.25">
      <c r="B46" s="101"/>
      <c r="C46" s="70" t="s">
        <v>127</v>
      </c>
      <c r="D46" s="70" t="s">
        <v>128</v>
      </c>
      <c r="E46" s="122" t="s">
        <v>294</v>
      </c>
      <c r="F46" s="70" t="str">
        <f t="shared" si="0"/>
        <v>---Pordenone                                (Camera accorpata)</v>
      </c>
      <c r="G46" s="121">
        <v>0.2</v>
      </c>
      <c r="H46" s="70" t="s">
        <v>126</v>
      </c>
      <c r="I46" s="105"/>
    </row>
    <row r="47" spans="2:9" ht="13.5" thickTop="1" x14ac:dyDescent="0.2">
      <c r="B47" s="99"/>
      <c r="C47" s="70" t="s">
        <v>129</v>
      </c>
      <c r="D47" s="70" t="s">
        <v>301</v>
      </c>
      <c r="E47" s="122" t="s">
        <v>294</v>
      </c>
      <c r="F47" s="70" t="str">
        <f t="shared" si="0"/>
        <v>---Trieste                                   (Camera accorpata)</v>
      </c>
      <c r="G47" s="121">
        <v>0.2</v>
      </c>
      <c r="H47" s="70" t="s">
        <v>126</v>
      </c>
      <c r="I47" s="103"/>
    </row>
    <row r="48" spans="2:9" ht="13.5" thickBot="1" x14ac:dyDescent="0.25">
      <c r="B48" s="101"/>
      <c r="C48" s="70" t="s">
        <v>130</v>
      </c>
      <c r="D48" s="70" t="s">
        <v>131</v>
      </c>
      <c r="E48" s="122" t="s">
        <v>294</v>
      </c>
      <c r="F48" s="70" t="str">
        <f t="shared" si="0"/>
        <v>---Gorizia                                   (Camera accorpata)</v>
      </c>
      <c r="G48" s="121">
        <v>0.2</v>
      </c>
      <c r="H48" s="70" t="s">
        <v>126</v>
      </c>
      <c r="I48" s="105"/>
    </row>
    <row r="49" spans="2:9" ht="14.25" thickTop="1" thickBot="1" x14ac:dyDescent="0.25">
      <c r="C49" s="70" t="s">
        <v>132</v>
      </c>
      <c r="D49" s="70" t="s">
        <v>133</v>
      </c>
      <c r="E49" s="70"/>
      <c r="F49" s="70" t="str">
        <f t="shared" si="0"/>
        <v>---Genova</v>
      </c>
      <c r="G49" s="121">
        <v>0.2</v>
      </c>
      <c r="H49" s="70" t="s">
        <v>134</v>
      </c>
    </row>
    <row r="50" spans="2:9" ht="13.5" thickTop="1" x14ac:dyDescent="0.2">
      <c r="B50" s="99"/>
      <c r="C50" s="70" t="s">
        <v>135</v>
      </c>
      <c r="D50" s="70" t="s">
        <v>302</v>
      </c>
      <c r="E50" s="122" t="s">
        <v>299</v>
      </c>
      <c r="F50" s="70" t="str">
        <f t="shared" si="0"/>
        <v>---Savona                                    CCIAA Riviere di Liguria</v>
      </c>
      <c r="G50" s="121">
        <v>0.2</v>
      </c>
      <c r="H50" s="70" t="s">
        <v>134</v>
      </c>
      <c r="I50" s="103"/>
    </row>
    <row r="51" spans="2:9" x14ac:dyDescent="0.2">
      <c r="B51" s="100"/>
      <c r="C51" s="70" t="s">
        <v>136</v>
      </c>
      <c r="D51" s="70" t="s">
        <v>137</v>
      </c>
      <c r="E51" s="122" t="s">
        <v>324</v>
      </c>
      <c r="F51" s="70" t="str">
        <f t="shared" si="0"/>
        <v>---Imperia                                   &gt;&gt;&gt; sede della CCIAA:  SV</v>
      </c>
      <c r="G51" s="121">
        <v>0.2</v>
      </c>
      <c r="H51" s="70" t="s">
        <v>134</v>
      </c>
      <c r="I51" s="104"/>
    </row>
    <row r="52" spans="2:9" ht="13.5" thickBot="1" x14ac:dyDescent="0.25">
      <c r="B52" s="101"/>
      <c r="C52" s="70" t="s">
        <v>138</v>
      </c>
      <c r="D52" s="70" t="s">
        <v>139</v>
      </c>
      <c r="E52" s="122" t="s">
        <v>324</v>
      </c>
      <c r="F52" s="70" t="str">
        <f t="shared" si="0"/>
        <v>---La Spezia                                &gt;&gt;&gt; sede della CCIAA:  SV</v>
      </c>
      <c r="G52" s="121">
        <v>0.2</v>
      </c>
      <c r="H52" s="70" t="s">
        <v>134</v>
      </c>
      <c r="I52" s="105"/>
    </row>
    <row r="53" spans="2:9" ht="13.5" thickTop="1" x14ac:dyDescent="0.2">
      <c r="C53" s="70" t="s">
        <v>140</v>
      </c>
      <c r="D53" s="70" t="s">
        <v>141</v>
      </c>
      <c r="E53" s="70"/>
      <c r="F53" s="70" t="str">
        <f t="shared" si="0"/>
        <v>---Parma</v>
      </c>
      <c r="G53" s="121">
        <v>0.2</v>
      </c>
      <c r="H53" s="70" t="s">
        <v>142</v>
      </c>
    </row>
    <row r="54" spans="2:9" x14ac:dyDescent="0.2">
      <c r="C54" s="70" t="s">
        <v>143</v>
      </c>
      <c r="D54" s="70" t="s">
        <v>144</v>
      </c>
      <c r="E54" s="70"/>
      <c r="F54" s="70" t="str">
        <f t="shared" si="0"/>
        <v>---Piacenza</v>
      </c>
      <c r="G54" s="121">
        <v>0.2</v>
      </c>
      <c r="H54" s="70" t="s">
        <v>142</v>
      </c>
    </row>
    <row r="55" spans="2:9" x14ac:dyDescent="0.2">
      <c r="C55" s="70" t="s">
        <v>145</v>
      </c>
      <c r="D55" s="70" t="s">
        <v>146</v>
      </c>
      <c r="E55" s="70"/>
      <c r="F55" s="70" t="str">
        <f t="shared" si="0"/>
        <v>---Reggio Emilia</v>
      </c>
      <c r="G55" s="121">
        <v>0.2</v>
      </c>
      <c r="H55" s="70" t="s">
        <v>142</v>
      </c>
    </row>
    <row r="56" spans="2:9" x14ac:dyDescent="0.2">
      <c r="C56" s="70" t="s">
        <v>147</v>
      </c>
      <c r="D56" s="70" t="s">
        <v>148</v>
      </c>
      <c r="E56" s="70"/>
      <c r="F56" s="70" t="str">
        <f t="shared" si="0"/>
        <v>---Modena</v>
      </c>
      <c r="G56" s="121">
        <v>0.2</v>
      </c>
      <c r="H56" s="70" t="s">
        <v>142</v>
      </c>
    </row>
    <row r="57" spans="2:9" x14ac:dyDescent="0.2">
      <c r="C57" s="70" t="s">
        <v>149</v>
      </c>
      <c r="D57" s="70" t="s">
        <v>150</v>
      </c>
      <c r="E57" s="70"/>
      <c r="F57" s="70" t="str">
        <f t="shared" si="0"/>
        <v>---Bologna</v>
      </c>
      <c r="G57" s="121">
        <v>0.2</v>
      </c>
      <c r="H57" s="70" t="s">
        <v>142</v>
      </c>
    </row>
    <row r="58" spans="2:9" x14ac:dyDescent="0.2">
      <c r="C58" s="70" t="s">
        <v>151</v>
      </c>
      <c r="D58" s="70" t="s">
        <v>152</v>
      </c>
      <c r="E58" s="70"/>
      <c r="F58" s="70" t="str">
        <f t="shared" si="0"/>
        <v>---Ravenna</v>
      </c>
      <c r="G58" s="121">
        <v>0.2</v>
      </c>
      <c r="H58" s="70" t="s">
        <v>142</v>
      </c>
    </row>
    <row r="59" spans="2:9" ht="13.5" thickBot="1" x14ac:dyDescent="0.25">
      <c r="C59" s="70" t="s">
        <v>153</v>
      </c>
      <c r="D59" s="70" t="s">
        <v>154</v>
      </c>
      <c r="E59" s="70"/>
      <c r="F59" s="70" t="str">
        <f t="shared" si="0"/>
        <v>---Ferrara</v>
      </c>
      <c r="G59" s="121">
        <v>0.2</v>
      </c>
      <c r="H59" s="70" t="s">
        <v>142</v>
      </c>
    </row>
    <row r="60" spans="2:9" ht="13.5" thickTop="1" x14ac:dyDescent="0.2">
      <c r="B60" s="99"/>
      <c r="C60" s="70" t="s">
        <v>155</v>
      </c>
      <c r="D60" s="70" t="s">
        <v>304</v>
      </c>
      <c r="E60" s="122" t="s">
        <v>303</v>
      </c>
      <c r="F60" s="70" t="str">
        <f t="shared" si="0"/>
        <v>---Forlì Cesena                            CCIAA della Romagna</v>
      </c>
      <c r="G60" s="121">
        <v>0.2</v>
      </c>
      <c r="H60" s="70" t="s">
        <v>142</v>
      </c>
      <c r="I60" s="103"/>
    </row>
    <row r="61" spans="2:9" x14ac:dyDescent="0.2">
      <c r="B61" s="100"/>
      <c r="C61" s="70" t="s">
        <v>156</v>
      </c>
      <c r="D61" s="70" t="s">
        <v>157</v>
      </c>
      <c r="E61" s="122" t="s">
        <v>303</v>
      </c>
      <c r="F61" s="70" t="str">
        <f t="shared" si="0"/>
        <v>---Forlì                                     CCIAA della Romagna</v>
      </c>
      <c r="G61" s="121">
        <v>0.2</v>
      </c>
      <c r="H61" s="70" t="s">
        <v>142</v>
      </c>
      <c r="I61" s="104"/>
    </row>
    <row r="62" spans="2:9" ht="13.5" thickBot="1" x14ac:dyDescent="0.25">
      <c r="B62" s="101"/>
      <c r="C62" s="70" t="s">
        <v>158</v>
      </c>
      <c r="D62" s="70" t="s">
        <v>159</v>
      </c>
      <c r="E62" s="122" t="s">
        <v>325</v>
      </c>
      <c r="F62" s="70" t="str">
        <f t="shared" si="0"/>
        <v>---Rimini                                    &gt;&gt;&gt; sede della CCIAA:  FC</v>
      </c>
      <c r="G62" s="121">
        <v>0.2</v>
      </c>
      <c r="H62" s="70" t="s">
        <v>142</v>
      </c>
      <c r="I62" s="105"/>
    </row>
    <row r="63" spans="2:9" ht="13.5" thickTop="1" x14ac:dyDescent="0.2">
      <c r="C63" s="70" t="s">
        <v>160</v>
      </c>
      <c r="D63" s="70" t="s">
        <v>161</v>
      </c>
      <c r="E63" s="70"/>
      <c r="F63" s="70" t="str">
        <f t="shared" si="0"/>
        <v>---Lucca</v>
      </c>
      <c r="G63" s="121">
        <v>0.2</v>
      </c>
      <c r="H63" s="70" t="s">
        <v>162</v>
      </c>
    </row>
    <row r="64" spans="2:9" x14ac:dyDescent="0.2">
      <c r="C64" s="70" t="s">
        <v>163</v>
      </c>
      <c r="D64" s="70" t="s">
        <v>164</v>
      </c>
      <c r="E64" s="70"/>
      <c r="F64" s="70" t="str">
        <f t="shared" si="0"/>
        <v>---Pisa</v>
      </c>
      <c r="G64" s="121">
        <v>0.2</v>
      </c>
      <c r="H64" s="70" t="s">
        <v>162</v>
      </c>
    </row>
    <row r="65" spans="2:9" ht="13.5" thickBot="1" x14ac:dyDescent="0.25">
      <c r="C65" s="70" t="s">
        <v>165</v>
      </c>
      <c r="D65" s="70" t="s">
        <v>166</v>
      </c>
      <c r="E65" s="70"/>
      <c r="F65" s="70" t="str">
        <f t="shared" si="0"/>
        <v>---Massa Carrara</v>
      </c>
      <c r="G65" s="121">
        <v>0.2</v>
      </c>
      <c r="H65" s="70" t="s">
        <v>162</v>
      </c>
    </row>
    <row r="66" spans="2:9" ht="13.5" thickTop="1" x14ac:dyDescent="0.2">
      <c r="B66" s="99"/>
      <c r="C66" s="70" t="s">
        <v>14</v>
      </c>
      <c r="D66" s="70" t="s">
        <v>167</v>
      </c>
      <c r="E66" s="122" t="s">
        <v>305</v>
      </c>
      <c r="F66" s="70" t="str">
        <f t="shared" si="0"/>
        <v>---Prato                                     CCIAA Pistoia-Prato</v>
      </c>
      <c r="G66" s="121">
        <v>0.2</v>
      </c>
      <c r="H66" s="70" t="s">
        <v>162</v>
      </c>
      <c r="I66" s="103"/>
    </row>
    <row r="67" spans="2:9" ht="13.5" thickBot="1" x14ac:dyDescent="0.25">
      <c r="B67" s="101"/>
      <c r="C67" s="70" t="s">
        <v>168</v>
      </c>
      <c r="D67" s="70" t="s">
        <v>169</v>
      </c>
      <c r="E67" s="122" t="s">
        <v>326</v>
      </c>
      <c r="F67" s="70" t="str">
        <f t="shared" si="0"/>
        <v>---Pistoia                                   &gt;&gt;&gt; sede della CCIAA:  PO</v>
      </c>
      <c r="G67" s="121">
        <v>0.2</v>
      </c>
      <c r="H67" s="70" t="s">
        <v>162</v>
      </c>
      <c r="I67" s="105"/>
    </row>
    <row r="68" spans="2:9" ht="14.25" thickTop="1" thickBot="1" x14ac:dyDescent="0.25">
      <c r="C68" s="70" t="s">
        <v>170</v>
      </c>
      <c r="D68" s="70" t="s">
        <v>171</v>
      </c>
      <c r="E68" s="70"/>
      <c r="F68" s="70" t="str">
        <f t="shared" si="0"/>
        <v>---Firenze</v>
      </c>
      <c r="G68" s="121">
        <v>0.2</v>
      </c>
      <c r="H68" s="70" t="s">
        <v>162</v>
      </c>
    </row>
    <row r="69" spans="2:9" ht="13.5" thickTop="1" x14ac:dyDescent="0.2">
      <c r="B69" s="99"/>
      <c r="C69" s="70" t="s">
        <v>172</v>
      </c>
      <c r="D69" s="70" t="s">
        <v>173</v>
      </c>
      <c r="E69" s="122" t="s">
        <v>306</v>
      </c>
      <c r="F69" s="70" t="str">
        <f t="shared" si="0"/>
        <v>---Arezzo                                    CCIAA Arezzo-Siena</v>
      </c>
      <c r="G69" s="121">
        <v>0.2</v>
      </c>
      <c r="H69" s="70" t="s">
        <v>162</v>
      </c>
      <c r="I69" s="103"/>
    </row>
    <row r="70" spans="2:9" ht="13.5" thickBot="1" x14ac:dyDescent="0.25">
      <c r="B70" s="101"/>
      <c r="C70" s="70" t="s">
        <v>174</v>
      </c>
      <c r="D70" s="70" t="s">
        <v>175</v>
      </c>
      <c r="E70" s="122" t="s">
        <v>327</v>
      </c>
      <c r="F70" s="70" t="str">
        <f t="shared" si="0"/>
        <v>---Siena                                     &gt;&gt;&gt; sede della CCIAA:  AR</v>
      </c>
      <c r="G70" s="121">
        <v>0.2</v>
      </c>
      <c r="H70" s="70" t="s">
        <v>162</v>
      </c>
      <c r="I70" s="105"/>
    </row>
    <row r="71" spans="2:9" ht="13.5" thickTop="1" x14ac:dyDescent="0.2">
      <c r="B71" s="99"/>
      <c r="C71" s="70" t="s">
        <v>176</v>
      </c>
      <c r="D71" s="70" t="s">
        <v>308</v>
      </c>
      <c r="E71" s="122" t="s">
        <v>307</v>
      </c>
      <c r="F71" s="70" t="str">
        <f t="shared" si="0"/>
        <v>---Livorno                                   CCIAA Maremma e Tirreno</v>
      </c>
      <c r="G71" s="121">
        <v>0.2</v>
      </c>
      <c r="H71" s="70" t="s">
        <v>162</v>
      </c>
      <c r="I71" s="103"/>
    </row>
    <row r="72" spans="2:9" ht="13.5" thickBot="1" x14ac:dyDescent="0.25">
      <c r="B72" s="101"/>
      <c r="C72" s="70" t="s">
        <v>177</v>
      </c>
      <c r="D72" s="70" t="s">
        <v>178</v>
      </c>
      <c r="E72" s="122" t="s">
        <v>328</v>
      </c>
      <c r="F72" s="70" t="str">
        <f t="shared" si="0"/>
        <v>---Grosseto                                 &gt;&gt;&gt; sede della CCIAA:  LI</v>
      </c>
      <c r="G72" s="121">
        <v>0.2</v>
      </c>
      <c r="H72" s="70" t="s">
        <v>162</v>
      </c>
      <c r="I72" s="105"/>
    </row>
    <row r="73" spans="2:9" ht="13.5" thickTop="1" x14ac:dyDescent="0.2">
      <c r="B73" s="99"/>
      <c r="C73" s="70" t="s">
        <v>179</v>
      </c>
      <c r="D73" s="70" t="s">
        <v>309</v>
      </c>
      <c r="E73" s="122" t="s">
        <v>294</v>
      </c>
      <c r="F73" s="70" t="str">
        <f t="shared" si="0"/>
        <v>---Perugia                                   (Camera accorpata)</v>
      </c>
      <c r="G73" s="121">
        <v>0.2</v>
      </c>
      <c r="H73" s="70" t="s">
        <v>180</v>
      </c>
      <c r="I73" s="103"/>
    </row>
    <row r="74" spans="2:9" ht="13.5" thickBot="1" x14ac:dyDescent="0.25">
      <c r="B74" s="101"/>
      <c r="C74" s="70" t="s">
        <v>181</v>
      </c>
      <c r="D74" s="70" t="s">
        <v>182</v>
      </c>
      <c r="E74" s="122" t="s">
        <v>294</v>
      </c>
      <c r="F74" s="70" t="str">
        <f t="shared" si="0"/>
        <v>---Terni                                     (Camera accorpata)</v>
      </c>
      <c r="G74" s="121">
        <v>0.2</v>
      </c>
      <c r="H74" s="70" t="s">
        <v>180</v>
      </c>
      <c r="I74" s="105"/>
    </row>
    <row r="75" spans="2:9" ht="13.5" thickTop="1" x14ac:dyDescent="0.2">
      <c r="B75" s="99"/>
      <c r="C75" s="70" t="s">
        <v>183</v>
      </c>
      <c r="D75" s="70" t="s">
        <v>311</v>
      </c>
      <c r="E75" s="122" t="s">
        <v>310</v>
      </c>
      <c r="F75" s="70" t="str">
        <f t="shared" si="0"/>
        <v>---Ancona                                    CCIAA delle Marche</v>
      </c>
      <c r="G75" s="121">
        <v>0.2</v>
      </c>
      <c r="H75" s="70" t="s">
        <v>184</v>
      </c>
      <c r="I75" s="103"/>
    </row>
    <row r="76" spans="2:9" x14ac:dyDescent="0.2">
      <c r="B76" s="100"/>
      <c r="C76" s="70" t="s">
        <v>185</v>
      </c>
      <c r="D76" s="70" t="s">
        <v>186</v>
      </c>
      <c r="E76" s="122" t="s">
        <v>329</v>
      </c>
      <c r="F76" s="70" t="str">
        <f t="shared" si="0"/>
        <v>---Pesaro Urbino                          &gt;&gt;&gt; sede della CCIAA:  AN</v>
      </c>
      <c r="G76" s="121">
        <v>0.2</v>
      </c>
      <c r="H76" s="70" t="s">
        <v>184</v>
      </c>
      <c r="I76" s="104"/>
    </row>
    <row r="77" spans="2:9" x14ac:dyDescent="0.2">
      <c r="B77" s="100"/>
      <c r="C77" s="70" t="s">
        <v>187</v>
      </c>
      <c r="D77" s="70" t="s">
        <v>188</v>
      </c>
      <c r="E77" s="122" t="s">
        <v>329</v>
      </c>
      <c r="F77" s="70" t="str">
        <f t="shared" si="0"/>
        <v>---Pesaro                                    &gt;&gt;&gt; sede della CCIAA:  AN</v>
      </c>
      <c r="G77" s="121">
        <v>0.2</v>
      </c>
      <c r="H77" s="70" t="s">
        <v>184</v>
      </c>
      <c r="I77" s="104"/>
    </row>
    <row r="78" spans="2:9" x14ac:dyDescent="0.2">
      <c r="B78" s="100"/>
      <c r="C78" s="70" t="s">
        <v>189</v>
      </c>
      <c r="D78" s="70" t="s">
        <v>190</v>
      </c>
      <c r="E78" s="122" t="s">
        <v>329</v>
      </c>
      <c r="F78" s="70" t="str">
        <f t="shared" si="0"/>
        <v>---Macerata                                 &gt;&gt;&gt; sede della CCIAA:  AN</v>
      </c>
      <c r="G78" s="121">
        <v>0.2</v>
      </c>
      <c r="H78" s="70" t="s">
        <v>184</v>
      </c>
      <c r="I78" s="104"/>
    </row>
    <row r="79" spans="2:9" x14ac:dyDescent="0.2">
      <c r="B79" s="100"/>
      <c r="C79" s="70" t="s">
        <v>191</v>
      </c>
      <c r="D79" s="70" t="s">
        <v>192</v>
      </c>
      <c r="E79" s="122" t="s">
        <v>329</v>
      </c>
      <c r="F79" s="70" t="str">
        <f t="shared" si="0"/>
        <v>---Fermo                                     &gt;&gt;&gt; sede della CCIAA:  AN</v>
      </c>
      <c r="G79" s="121">
        <v>0.2</v>
      </c>
      <c r="H79" s="70" t="s">
        <v>184</v>
      </c>
      <c r="I79" s="104"/>
    </row>
    <row r="80" spans="2:9" ht="13.5" thickBot="1" x14ac:dyDescent="0.25">
      <c r="B80" s="101"/>
      <c r="C80" s="70" t="s">
        <v>193</v>
      </c>
      <c r="D80" s="70" t="s">
        <v>194</v>
      </c>
      <c r="E80" s="122" t="s">
        <v>329</v>
      </c>
      <c r="F80" s="70" t="str">
        <f t="shared" ref="F80:F121" si="1">"---"&amp;IF(ISBLANK(E80),D80,D80&amp;REPT(" ",44-INT(LEN(D80)*1.4))&amp;E80)</f>
        <v>---Ascoli Piceno                          &gt;&gt;&gt; sede della CCIAA:  AN</v>
      </c>
      <c r="G80" s="121">
        <v>0.2</v>
      </c>
      <c r="H80" s="70" t="s">
        <v>184</v>
      </c>
      <c r="I80" s="105"/>
    </row>
    <row r="81" spans="2:9" ht="13.5" thickTop="1" x14ac:dyDescent="0.2">
      <c r="C81" s="70" t="s">
        <v>195</v>
      </c>
      <c r="D81" s="70" t="s">
        <v>196</v>
      </c>
      <c r="E81" s="70"/>
      <c r="F81" s="70" t="str">
        <f t="shared" si="1"/>
        <v>---Viterbo</v>
      </c>
      <c r="G81" s="121">
        <v>0.2</v>
      </c>
      <c r="H81" s="70" t="s">
        <v>197</v>
      </c>
    </row>
    <row r="82" spans="2:9" x14ac:dyDescent="0.2">
      <c r="C82" s="70" t="s">
        <v>198</v>
      </c>
      <c r="D82" s="70" t="s">
        <v>199</v>
      </c>
      <c r="E82" s="70"/>
      <c r="F82" s="70" t="str">
        <f t="shared" si="1"/>
        <v>---Rieti</v>
      </c>
      <c r="G82" s="121">
        <v>0.2</v>
      </c>
      <c r="H82" s="70" t="s">
        <v>197</v>
      </c>
    </row>
    <row r="83" spans="2:9" ht="13.5" thickBot="1" x14ac:dyDescent="0.25">
      <c r="C83" s="70" t="s">
        <v>200</v>
      </c>
      <c r="D83" s="70" t="s">
        <v>201</v>
      </c>
      <c r="E83" s="70"/>
      <c r="F83" s="70" t="str">
        <f t="shared" si="1"/>
        <v>---Roma</v>
      </c>
      <c r="G83" s="121">
        <v>0.2</v>
      </c>
      <c r="H83" s="70" t="s">
        <v>197</v>
      </c>
    </row>
    <row r="84" spans="2:9" ht="13.5" thickTop="1" x14ac:dyDescent="0.2">
      <c r="B84" s="99"/>
      <c r="C84" s="70" t="s">
        <v>202</v>
      </c>
      <c r="D84" s="70" t="s">
        <v>203</v>
      </c>
      <c r="E84" s="122" t="s">
        <v>312</v>
      </c>
      <c r="F84" s="70" t="str">
        <f t="shared" si="1"/>
        <v>---Latina                                    CCIAA Frosinone-Latina</v>
      </c>
      <c r="G84" s="121">
        <v>0.2</v>
      </c>
      <c r="H84" s="70" t="s">
        <v>197</v>
      </c>
      <c r="I84" s="103"/>
    </row>
    <row r="85" spans="2:9" ht="13.5" thickBot="1" x14ac:dyDescent="0.25">
      <c r="B85" s="101"/>
      <c r="C85" s="70" t="s">
        <v>204</v>
      </c>
      <c r="D85" s="70" t="s">
        <v>205</v>
      </c>
      <c r="E85" s="122" t="s">
        <v>330</v>
      </c>
      <c r="F85" s="70" t="str">
        <f t="shared" si="1"/>
        <v>---Frosinone                                &gt;&gt;&gt; sede della CCIAA:  LT</v>
      </c>
      <c r="G85" s="121">
        <v>0.2</v>
      </c>
      <c r="H85" s="70" t="s">
        <v>197</v>
      </c>
      <c r="I85" s="105"/>
    </row>
    <row r="86" spans="2:9" ht="13.5" thickTop="1" x14ac:dyDescent="0.2">
      <c r="B86" s="99"/>
      <c r="C86" s="70" t="s">
        <v>206</v>
      </c>
      <c r="D86" s="70" t="s">
        <v>315</v>
      </c>
      <c r="E86" s="122" t="s">
        <v>313</v>
      </c>
      <c r="F86" s="70" t="str">
        <f t="shared" si="1"/>
        <v>---L'Aquila                                 CCIAA del Gran Sasso</v>
      </c>
      <c r="G86" s="121">
        <v>0.2</v>
      </c>
      <c r="H86" s="70" t="s">
        <v>207</v>
      </c>
      <c r="I86" s="103"/>
    </row>
    <row r="87" spans="2:9" ht="13.5" thickBot="1" x14ac:dyDescent="0.25">
      <c r="B87" s="101"/>
      <c r="C87" s="70" t="s">
        <v>208</v>
      </c>
      <c r="D87" s="70" t="s">
        <v>209</v>
      </c>
      <c r="E87" s="122" t="s">
        <v>331</v>
      </c>
      <c r="F87" s="70" t="str">
        <f t="shared" si="1"/>
        <v>---Teramo                                    &gt;&gt;&gt; sede della CCIAA:  AQ</v>
      </c>
      <c r="G87" s="121">
        <v>0.2</v>
      </c>
      <c r="H87" s="70" t="s">
        <v>207</v>
      </c>
      <c r="I87" s="105"/>
    </row>
    <row r="88" spans="2:9" ht="13.5" thickTop="1" x14ac:dyDescent="0.2">
      <c r="B88" s="99"/>
      <c r="C88" s="70" t="s">
        <v>210</v>
      </c>
      <c r="D88" s="70" t="s">
        <v>211</v>
      </c>
      <c r="E88" s="122" t="s">
        <v>314</v>
      </c>
      <c r="F88" s="70" t="str">
        <f t="shared" si="1"/>
        <v>---Chieti                                    CCIAA Chieti-Pescara</v>
      </c>
      <c r="G88" s="121">
        <v>0.2</v>
      </c>
      <c r="H88" s="70" t="s">
        <v>207</v>
      </c>
      <c r="I88" s="103"/>
    </row>
    <row r="89" spans="2:9" ht="13.5" thickBot="1" x14ac:dyDescent="0.25">
      <c r="B89" s="101"/>
      <c r="C89" s="70" t="s">
        <v>212</v>
      </c>
      <c r="D89" s="70" t="s">
        <v>213</v>
      </c>
      <c r="E89" s="122" t="s">
        <v>332</v>
      </c>
      <c r="F89" s="70" t="str">
        <f t="shared" si="1"/>
        <v>---Pescara                                   &gt;&gt;&gt; sede della CCIAA:  CH</v>
      </c>
      <c r="G89" s="121">
        <v>0.2</v>
      </c>
      <c r="H89" s="70" t="s">
        <v>207</v>
      </c>
      <c r="I89" s="105"/>
    </row>
    <row r="90" spans="2:9" ht="13.5" thickTop="1" x14ac:dyDescent="0.2">
      <c r="B90" s="99"/>
      <c r="C90" s="70" t="s">
        <v>214</v>
      </c>
      <c r="D90" s="70" t="s">
        <v>295</v>
      </c>
      <c r="E90" s="122" t="s">
        <v>294</v>
      </c>
      <c r="F90" s="70" t="str">
        <f t="shared" si="1"/>
        <v>---Campobasso                              (Camera accorpata)</v>
      </c>
      <c r="G90" s="121">
        <v>0.2</v>
      </c>
      <c r="H90" s="70" t="s">
        <v>215</v>
      </c>
      <c r="I90" s="103"/>
    </row>
    <row r="91" spans="2:9" ht="13.5" thickBot="1" x14ac:dyDescent="0.25">
      <c r="B91" s="101"/>
      <c r="C91" s="70" t="s">
        <v>216</v>
      </c>
      <c r="D91" s="70" t="s">
        <v>217</v>
      </c>
      <c r="E91" s="122" t="s">
        <v>294</v>
      </c>
      <c r="F91" s="70" t="str">
        <f t="shared" si="1"/>
        <v>---Isernia                                   (Camera accorpata)</v>
      </c>
      <c r="G91" s="121">
        <v>0.2</v>
      </c>
      <c r="H91" s="70" t="s">
        <v>215</v>
      </c>
      <c r="I91" s="105"/>
    </row>
    <row r="92" spans="2:9" ht="13.5" thickTop="1" x14ac:dyDescent="0.2">
      <c r="C92" s="70" t="s">
        <v>218</v>
      </c>
      <c r="D92" s="70" t="s">
        <v>219</v>
      </c>
      <c r="E92" s="70"/>
      <c r="F92" s="70" t="str">
        <f t="shared" si="1"/>
        <v>---Caserta</v>
      </c>
      <c r="G92" s="121">
        <v>0.2</v>
      </c>
      <c r="H92" s="70" t="s">
        <v>220</v>
      </c>
    </row>
    <row r="93" spans="2:9" x14ac:dyDescent="0.2">
      <c r="C93" s="70" t="s">
        <v>221</v>
      </c>
      <c r="D93" s="70" t="s">
        <v>222</v>
      </c>
      <c r="E93" s="70"/>
      <c r="F93" s="70" t="str">
        <f t="shared" si="1"/>
        <v>---Avellino</v>
      </c>
      <c r="G93" s="121">
        <v>0.2</v>
      </c>
      <c r="H93" s="70" t="s">
        <v>220</v>
      </c>
    </row>
    <row r="94" spans="2:9" x14ac:dyDescent="0.2">
      <c r="C94" s="70" t="s">
        <v>223</v>
      </c>
      <c r="D94" s="70" t="s">
        <v>224</v>
      </c>
      <c r="E94" s="70"/>
      <c r="F94" s="70" t="str">
        <f t="shared" si="1"/>
        <v>---Benevento</v>
      </c>
      <c r="G94" s="121">
        <v>0.2</v>
      </c>
      <c r="H94" s="70" t="s">
        <v>220</v>
      </c>
    </row>
    <row r="95" spans="2:9" x14ac:dyDescent="0.2">
      <c r="C95" s="70" t="s">
        <v>225</v>
      </c>
      <c r="D95" s="70" t="s">
        <v>226</v>
      </c>
      <c r="E95" s="70"/>
      <c r="F95" s="70" t="str">
        <f t="shared" si="1"/>
        <v>---Napoli</v>
      </c>
      <c r="G95" s="121">
        <v>0.2</v>
      </c>
      <c r="H95" s="70" t="s">
        <v>220</v>
      </c>
    </row>
    <row r="96" spans="2:9" x14ac:dyDescent="0.2">
      <c r="C96" s="70" t="s">
        <v>227</v>
      </c>
      <c r="D96" s="70" t="s">
        <v>228</v>
      </c>
      <c r="E96" s="70"/>
      <c r="F96" s="70" t="str">
        <f t="shared" si="1"/>
        <v>---Salerno</v>
      </c>
      <c r="G96" s="121">
        <v>0.2</v>
      </c>
      <c r="H96" s="70" t="s">
        <v>220</v>
      </c>
    </row>
    <row r="97" spans="2:9" x14ac:dyDescent="0.2">
      <c r="C97" s="70" t="s">
        <v>229</v>
      </c>
      <c r="D97" s="70" t="s">
        <v>230</v>
      </c>
      <c r="E97" s="70"/>
      <c r="F97" s="70" t="str">
        <f t="shared" si="1"/>
        <v>---Foggia</v>
      </c>
      <c r="G97" s="121">
        <v>0.2</v>
      </c>
      <c r="H97" s="70" t="s">
        <v>231</v>
      </c>
    </row>
    <row r="98" spans="2:9" x14ac:dyDescent="0.2">
      <c r="C98" s="70" t="s">
        <v>232</v>
      </c>
      <c r="D98" s="70" t="s">
        <v>233</v>
      </c>
      <c r="E98" s="70"/>
      <c r="F98" s="70" t="str">
        <f t="shared" si="1"/>
        <v>---Bari</v>
      </c>
      <c r="G98" s="121">
        <v>0.2</v>
      </c>
      <c r="H98" s="70" t="s">
        <v>231</v>
      </c>
    </row>
    <row r="99" spans="2:9" x14ac:dyDescent="0.2">
      <c r="C99" s="70" t="s">
        <v>234</v>
      </c>
      <c r="D99" s="70" t="s">
        <v>235</v>
      </c>
      <c r="E99" s="70"/>
      <c r="F99" s="70" t="str">
        <f t="shared" si="1"/>
        <v>---Taranto</v>
      </c>
      <c r="G99" s="121">
        <v>0.2</v>
      </c>
      <c r="H99" s="70" t="s">
        <v>231</v>
      </c>
    </row>
    <row r="100" spans="2:9" x14ac:dyDescent="0.2">
      <c r="C100" s="70" t="s">
        <v>236</v>
      </c>
      <c r="D100" s="70" t="s">
        <v>237</v>
      </c>
      <c r="E100" s="70"/>
      <c r="F100" s="70" t="str">
        <f t="shared" si="1"/>
        <v>---Brindisi</v>
      </c>
      <c r="G100" s="121">
        <v>0.2</v>
      </c>
      <c r="H100" s="70" t="s">
        <v>231</v>
      </c>
    </row>
    <row r="101" spans="2:9" ht="13.5" thickBot="1" x14ac:dyDescent="0.25">
      <c r="C101" s="70" t="s">
        <v>238</v>
      </c>
      <c r="D101" s="70" t="s">
        <v>239</v>
      </c>
      <c r="E101" s="70"/>
      <c r="F101" s="70" t="str">
        <f t="shared" si="1"/>
        <v>---Lecce</v>
      </c>
      <c r="G101" s="121">
        <v>0.2</v>
      </c>
      <c r="H101" s="70" t="s">
        <v>231</v>
      </c>
    </row>
    <row r="102" spans="2:9" ht="13.5" thickTop="1" x14ac:dyDescent="0.2">
      <c r="B102" s="99"/>
      <c r="C102" s="70" t="s">
        <v>240</v>
      </c>
      <c r="D102" s="70" t="s">
        <v>293</v>
      </c>
      <c r="E102" s="122" t="s">
        <v>294</v>
      </c>
      <c r="F102" s="70" t="str">
        <f t="shared" si="1"/>
        <v>---Potenza                                   (Camera accorpata)</v>
      </c>
      <c r="G102" s="121">
        <v>0.2</v>
      </c>
      <c r="H102" s="70" t="s">
        <v>241</v>
      </c>
      <c r="I102" s="103"/>
    </row>
    <row r="103" spans="2:9" ht="13.5" thickBot="1" x14ac:dyDescent="0.25">
      <c r="B103" s="101"/>
      <c r="C103" s="70" t="s">
        <v>242</v>
      </c>
      <c r="D103" s="70" t="s">
        <v>243</v>
      </c>
      <c r="E103" s="122" t="s">
        <v>294</v>
      </c>
      <c r="F103" s="70" t="str">
        <f t="shared" si="1"/>
        <v>---Matera                                    (Camera accorpata)</v>
      </c>
      <c r="G103" s="121">
        <v>0.2</v>
      </c>
      <c r="H103" s="70" t="s">
        <v>241</v>
      </c>
      <c r="I103" s="105"/>
    </row>
    <row r="104" spans="2:9" ht="13.5" thickTop="1" x14ac:dyDescent="0.2">
      <c r="C104" s="70" t="s">
        <v>244</v>
      </c>
      <c r="D104" s="70" t="s">
        <v>245</v>
      </c>
      <c r="E104" s="70"/>
      <c r="F104" s="70" t="str">
        <f t="shared" si="1"/>
        <v>---Cosenza</v>
      </c>
      <c r="G104" s="121">
        <v>0.2</v>
      </c>
      <c r="H104" s="70" t="s">
        <v>246</v>
      </c>
    </row>
    <row r="105" spans="2:9" x14ac:dyDescent="0.2">
      <c r="C105" s="70" t="s">
        <v>247</v>
      </c>
      <c r="D105" s="70" t="s">
        <v>248</v>
      </c>
      <c r="E105" s="70"/>
      <c r="F105" s="70" t="str">
        <f t="shared" si="1"/>
        <v>---Catanzaro</v>
      </c>
      <c r="G105" s="121">
        <v>0.2</v>
      </c>
      <c r="H105" s="70" t="s">
        <v>246</v>
      </c>
    </row>
    <row r="106" spans="2:9" x14ac:dyDescent="0.2">
      <c r="C106" s="70" t="s">
        <v>249</v>
      </c>
      <c r="D106" s="70" t="s">
        <v>250</v>
      </c>
      <c r="E106" s="70"/>
      <c r="F106" s="70" t="str">
        <f t="shared" si="1"/>
        <v>---Crotone</v>
      </c>
      <c r="G106" s="121">
        <v>0.2</v>
      </c>
      <c r="H106" s="70" t="s">
        <v>246</v>
      </c>
    </row>
    <row r="107" spans="2:9" x14ac:dyDescent="0.2">
      <c r="C107" s="70" t="s">
        <v>251</v>
      </c>
      <c r="D107" s="70" t="s">
        <v>252</v>
      </c>
      <c r="E107" s="70"/>
      <c r="F107" s="70" t="str">
        <f t="shared" si="1"/>
        <v>---Vibo Valentia</v>
      </c>
      <c r="G107" s="121">
        <v>0.2</v>
      </c>
      <c r="H107" s="70" t="s">
        <v>246</v>
      </c>
    </row>
    <row r="108" spans="2:9" x14ac:dyDescent="0.2">
      <c r="C108" s="70" t="s">
        <v>253</v>
      </c>
      <c r="D108" s="70" t="s">
        <v>254</v>
      </c>
      <c r="E108" s="70"/>
      <c r="F108" s="70" t="str">
        <f t="shared" si="1"/>
        <v>---Reggio Calabria</v>
      </c>
      <c r="G108" s="121">
        <v>0.2</v>
      </c>
      <c r="H108" s="70" t="s">
        <v>246</v>
      </c>
    </row>
    <row r="109" spans="2:9" ht="13.5" thickBot="1" x14ac:dyDescent="0.25">
      <c r="C109" s="70" t="s">
        <v>255</v>
      </c>
      <c r="D109" s="70" t="s">
        <v>256</v>
      </c>
      <c r="E109" s="70"/>
      <c r="F109" s="70" t="str">
        <f t="shared" si="1"/>
        <v>---Messina</v>
      </c>
      <c r="G109" s="121">
        <v>0.7</v>
      </c>
      <c r="H109" s="70" t="s">
        <v>257</v>
      </c>
    </row>
    <row r="110" spans="2:9" ht="13.5" thickTop="1" x14ac:dyDescent="0.2">
      <c r="B110" s="99"/>
      <c r="C110" s="70" t="s">
        <v>258</v>
      </c>
      <c r="D110" s="70" t="s">
        <v>259</v>
      </c>
      <c r="E110" s="122" t="s">
        <v>294</v>
      </c>
      <c r="F110" s="70" t="str">
        <f t="shared" si="1"/>
        <v>---Palermo                                   (Camera accorpata)</v>
      </c>
      <c r="G110" s="121">
        <v>0.7</v>
      </c>
      <c r="H110" s="70" t="s">
        <v>257</v>
      </c>
      <c r="I110" s="103"/>
    </row>
    <row r="111" spans="2:9" ht="13.5" thickBot="1" x14ac:dyDescent="0.25">
      <c r="B111" s="101"/>
      <c r="C111" s="70" t="s">
        <v>260</v>
      </c>
      <c r="D111" s="70" t="s">
        <v>261</v>
      </c>
      <c r="E111" s="122" t="s">
        <v>294</v>
      </c>
      <c r="F111" s="70" t="str">
        <f t="shared" si="1"/>
        <v>---Enna                                       (Camera accorpata)</v>
      </c>
      <c r="G111" s="121">
        <v>0.7</v>
      </c>
      <c r="H111" s="70" t="s">
        <v>257</v>
      </c>
      <c r="I111" s="105"/>
    </row>
    <row r="112" spans="2:9" ht="13.5" thickTop="1" x14ac:dyDescent="0.2">
      <c r="B112" s="99"/>
      <c r="C112" s="70" t="s">
        <v>262</v>
      </c>
      <c r="D112" s="70" t="s">
        <v>317</v>
      </c>
      <c r="E112" s="122" t="s">
        <v>316</v>
      </c>
      <c r="F112" s="70" t="str">
        <f t="shared" si="1"/>
        <v>---Catania                                   CCIAA Sud Est Sicilia</v>
      </c>
      <c r="G112" s="121">
        <v>0.7</v>
      </c>
      <c r="H112" s="70" t="s">
        <v>257</v>
      </c>
      <c r="I112" s="103"/>
    </row>
    <row r="113" spans="2:9" x14ac:dyDescent="0.2">
      <c r="B113" s="100"/>
      <c r="C113" s="70" t="s">
        <v>263</v>
      </c>
      <c r="D113" s="70" t="s">
        <v>264</v>
      </c>
      <c r="E113" s="122" t="s">
        <v>333</v>
      </c>
      <c r="F113" s="70" t="str">
        <f t="shared" si="1"/>
        <v>---Ragusa                                    &gt;&gt;&gt; sede della CCIAA:  CT</v>
      </c>
      <c r="G113" s="121">
        <v>0.7</v>
      </c>
      <c r="H113" s="70" t="s">
        <v>257</v>
      </c>
      <c r="I113" s="104"/>
    </row>
    <row r="114" spans="2:9" ht="13.5" thickBot="1" x14ac:dyDescent="0.25">
      <c r="B114" s="101"/>
      <c r="C114" s="70" t="s">
        <v>265</v>
      </c>
      <c r="D114" s="70" t="s">
        <v>266</v>
      </c>
      <c r="E114" s="122" t="s">
        <v>333</v>
      </c>
      <c r="F114" s="70" t="str">
        <f t="shared" si="1"/>
        <v>---Siracusa                                 &gt;&gt;&gt; sede della CCIAA:  CT</v>
      </c>
      <c r="G114" s="121">
        <v>0.7</v>
      </c>
      <c r="H114" s="70" t="s">
        <v>257</v>
      </c>
      <c r="I114" s="105"/>
    </row>
    <row r="115" spans="2:9" ht="13.5" thickTop="1" x14ac:dyDescent="0.2">
      <c r="C115" s="70" t="s">
        <v>267</v>
      </c>
      <c r="D115" s="70" t="s">
        <v>268</v>
      </c>
      <c r="E115" s="70"/>
      <c r="F115" s="70" t="str">
        <f t="shared" si="1"/>
        <v>---Trapani</v>
      </c>
      <c r="G115" s="121">
        <v>0.7</v>
      </c>
      <c r="H115" s="70" t="s">
        <v>257</v>
      </c>
    </row>
    <row r="116" spans="2:9" x14ac:dyDescent="0.2">
      <c r="C116" s="70" t="s">
        <v>269</v>
      </c>
      <c r="D116" s="70" t="s">
        <v>270</v>
      </c>
      <c r="E116" s="70"/>
      <c r="F116" s="70" t="str">
        <f t="shared" si="1"/>
        <v>---Agrigento</v>
      </c>
      <c r="G116" s="121">
        <v>0.7</v>
      </c>
      <c r="H116" s="70" t="s">
        <v>257</v>
      </c>
    </row>
    <row r="117" spans="2:9" x14ac:dyDescent="0.2">
      <c r="C117" s="70" t="s">
        <v>271</v>
      </c>
      <c r="D117" s="70" t="s">
        <v>272</v>
      </c>
      <c r="E117" s="70"/>
      <c r="F117" s="70" t="str">
        <f t="shared" si="1"/>
        <v>---Caltanissetta</v>
      </c>
      <c r="G117" s="121">
        <v>0.7</v>
      </c>
      <c r="H117" s="70" t="s">
        <v>257</v>
      </c>
    </row>
    <row r="118" spans="2:9" x14ac:dyDescent="0.2">
      <c r="C118" s="70" t="s">
        <v>273</v>
      </c>
      <c r="D118" s="70" t="s">
        <v>274</v>
      </c>
      <c r="E118" s="70"/>
      <c r="F118" s="70" t="str">
        <f t="shared" si="1"/>
        <v>---Sassari</v>
      </c>
      <c r="G118" s="121">
        <v>0.2</v>
      </c>
      <c r="H118" s="70" t="s">
        <v>275</v>
      </c>
    </row>
    <row r="119" spans="2:9" ht="13.5" thickBot="1" x14ac:dyDescent="0.25">
      <c r="C119" s="70" t="s">
        <v>276</v>
      </c>
      <c r="D119" s="70" t="s">
        <v>277</v>
      </c>
      <c r="E119" s="70"/>
      <c r="F119" s="70" t="str">
        <f t="shared" si="1"/>
        <v>---Nuoro</v>
      </c>
      <c r="G119" s="121">
        <v>0.2</v>
      </c>
      <c r="H119" s="70" t="s">
        <v>275</v>
      </c>
    </row>
    <row r="120" spans="2:9" ht="13.5" thickTop="1" x14ac:dyDescent="0.2">
      <c r="B120" s="99"/>
      <c r="C120" s="70" t="s">
        <v>278</v>
      </c>
      <c r="D120" s="70" t="s">
        <v>279</v>
      </c>
      <c r="E120" s="122" t="s">
        <v>318</v>
      </c>
      <c r="F120" s="70" t="str">
        <f t="shared" si="1"/>
        <v>---Cagliari                                 CCIAA Cagliari-Oristano</v>
      </c>
      <c r="G120" s="121">
        <v>0.2</v>
      </c>
      <c r="H120" s="70" t="s">
        <v>275</v>
      </c>
      <c r="I120" s="103"/>
    </row>
    <row r="121" spans="2:9" ht="13.5" thickBot="1" x14ac:dyDescent="0.25">
      <c r="B121" s="101"/>
      <c r="C121" s="70" t="s">
        <v>280</v>
      </c>
      <c r="D121" s="70" t="s">
        <v>281</v>
      </c>
      <c r="E121" s="122" t="s">
        <v>334</v>
      </c>
      <c r="F121" s="70" t="str">
        <f t="shared" si="1"/>
        <v>---Oristano                                 &gt;&gt;&gt; sede della CCIAA:   CA</v>
      </c>
      <c r="G121" s="121">
        <v>0.2</v>
      </c>
      <c r="H121" s="70" t="s">
        <v>275</v>
      </c>
      <c r="I121" s="105"/>
    </row>
    <row r="122" spans="2:9" ht="13.5" thickTop="1" x14ac:dyDescent="0.2"/>
    <row r="124" spans="2:9" x14ac:dyDescent="0.2">
      <c r="C124" s="43"/>
    </row>
  </sheetData>
  <sheetProtection algorithmName="SHA-512" hashValue="y8X4NM7QZ/7aNK1x+y1s3zCUe0LN29P6+oAU4BgmfMlQgulEe5LhATMZNjOXyBkgtXf1hyH1cu7rx+X+8Qk9jA==" saltValue="HDJrWJpPvAdPhk9zH0s0NQ==" spinCount="100000" sheet="1" objects="1" scenarios="1"/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Calcolo</vt:lpstr>
      <vt:lpstr>Maggiorazioni</vt:lpstr>
      <vt:lpstr>Calcolo!Area_stampa</vt:lpstr>
      <vt:lpstr>Query1</vt:lpstr>
    </vt:vector>
  </TitlesOfParts>
  <Company>CCIAA di Pistoia-Prato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diritto annuale 2021 in base al fatturato</dc:title>
  <dc:subject>Calcolo diritto annuale 2021 in base al fatturato</dc:subject>
  <dc:creator>Camera di Commercio di Pistoia-Prato Ufficio Diritto Annuale</dc:creator>
  <cp:keywords>Calcolo diritto annuale 2021 base fatturato</cp:keywords>
  <cp:lastModifiedBy>Francesco Tognaccini</cp:lastModifiedBy>
  <cp:lastPrinted>2021-05-11T10:55:56Z</cp:lastPrinted>
  <dcterms:created xsi:type="dcterms:W3CDTF">2003-04-08T07:54:25Z</dcterms:created>
  <dcterms:modified xsi:type="dcterms:W3CDTF">2021-05-24T10:00:06Z</dcterms:modified>
</cp:coreProperties>
</file>